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5.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drawings/drawing6.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elli.bazarova\Desktop\"/>
    </mc:Choice>
  </mc:AlternateContent>
  <bookViews>
    <workbookView xWindow="0" yWindow="180" windowWidth="15090" windowHeight="7125"/>
  </bookViews>
  <sheets>
    <sheet name="Start- Inputs and Assumptions" sheetId="8" r:id="rId1"/>
    <sheet name="2 Months MMP" sheetId="5" r:id="rId2"/>
    <sheet name="3 Months MMP" sheetId="1" r:id="rId3"/>
    <sheet name="4 Months MMP" sheetId="4" r:id="rId4"/>
    <sheet name="6 Months MMP" sheetId="6" r:id="rId5"/>
    <sheet name="Totals" sheetId="7" r:id="rId6"/>
  </sheets>
  <calcPr calcId="162913"/>
</workbook>
</file>

<file path=xl/calcChain.xml><?xml version="1.0" encoding="utf-8"?>
<calcChain xmlns="http://schemas.openxmlformats.org/spreadsheetml/2006/main">
  <c r="E3" i="1" l="1"/>
  <c r="N18" i="4"/>
  <c r="Q18" i="4" s="1"/>
  <c r="N17" i="1"/>
  <c r="Q17" i="1" s="1"/>
  <c r="Q16" i="5"/>
  <c r="A38" i="1" l="1"/>
  <c r="A37" i="1"/>
  <c r="A28" i="1"/>
  <c r="A27" i="1"/>
  <c r="E5" i="6" l="1"/>
  <c r="E4" i="6"/>
  <c r="E3" i="6"/>
  <c r="E5" i="4"/>
  <c r="E4" i="4"/>
  <c r="E3" i="4"/>
  <c r="A52" i="1"/>
  <c r="A50" i="1"/>
  <c r="A35" i="1"/>
  <c r="A25" i="1"/>
  <c r="A18" i="1"/>
  <c r="A17" i="1"/>
  <c r="E5" i="1"/>
  <c r="E4" i="1"/>
  <c r="E5" i="5"/>
  <c r="E4" i="5"/>
  <c r="E3" i="5"/>
  <c r="B3" i="6" l="1"/>
  <c r="B59" i="6"/>
  <c r="C59" i="6"/>
  <c r="D59" i="6"/>
  <c r="E59" i="6"/>
  <c r="F59" i="6"/>
  <c r="G59" i="6"/>
  <c r="H59" i="6"/>
  <c r="I59" i="6"/>
  <c r="J59" i="6"/>
  <c r="K59" i="6"/>
  <c r="L59" i="6"/>
  <c r="M59" i="6"/>
  <c r="B3" i="4"/>
  <c r="B3" i="1"/>
  <c r="B3" i="5"/>
  <c r="C9" i="8" l="1"/>
  <c r="D11" i="8" l="1"/>
  <c r="D4" i="1"/>
  <c r="D4" i="5"/>
  <c r="D4" i="4"/>
  <c r="D4" i="6"/>
  <c r="D9" i="8"/>
  <c r="D3" i="1" s="1"/>
  <c r="C11" i="8"/>
  <c r="C4" i="4"/>
  <c r="C4" i="5"/>
  <c r="C4" i="1"/>
  <c r="C4" i="6"/>
  <c r="B4" i="6"/>
  <c r="B4" i="4"/>
  <c r="B4" i="1"/>
  <c r="B11" i="8"/>
  <c r="B4" i="5"/>
  <c r="D5" i="6" l="1"/>
  <c r="M45" i="6" s="1"/>
  <c r="AK58" i="6" s="1"/>
  <c r="D5" i="4"/>
  <c r="K39" i="4" s="1"/>
  <c r="AI52" i="4" s="1"/>
  <c r="D5" i="1"/>
  <c r="D5" i="5"/>
  <c r="C5" i="6"/>
  <c r="C5" i="1"/>
  <c r="C5" i="4"/>
  <c r="C5" i="5"/>
  <c r="G25" i="5" s="1"/>
  <c r="B5" i="5"/>
  <c r="B5" i="6"/>
  <c r="B5" i="4"/>
  <c r="B5" i="1"/>
  <c r="C3" i="5"/>
  <c r="C3" i="4"/>
  <c r="C3" i="1"/>
  <c r="C3" i="6"/>
  <c r="B8" i="6"/>
  <c r="J14" i="6" s="1"/>
  <c r="AK56" i="6"/>
  <c r="AJ56" i="6"/>
  <c r="AI56" i="6"/>
  <c r="AH56" i="6"/>
  <c r="AG56" i="6"/>
  <c r="AF56" i="6"/>
  <c r="AE56" i="6"/>
  <c r="AD56" i="6"/>
  <c r="AC56" i="6"/>
  <c r="AB56" i="6"/>
  <c r="AA56" i="6"/>
  <c r="Z56" i="6"/>
  <c r="Y56" i="6"/>
  <c r="X56" i="6"/>
  <c r="W56" i="6"/>
  <c r="V56" i="6"/>
  <c r="U56" i="6"/>
  <c r="T56" i="6"/>
  <c r="S56" i="6"/>
  <c r="R56" i="6"/>
  <c r="Q56" i="6"/>
  <c r="P56" i="6"/>
  <c r="O56" i="6"/>
  <c r="N56" i="6"/>
  <c r="M56" i="6"/>
  <c r="L56" i="6"/>
  <c r="K56" i="6"/>
  <c r="J56" i="6"/>
  <c r="I56" i="6"/>
  <c r="H56" i="6"/>
  <c r="G56" i="6"/>
  <c r="F56" i="6"/>
  <c r="E56" i="6"/>
  <c r="D56" i="6"/>
  <c r="C56" i="6"/>
  <c r="B56" i="6"/>
  <c r="C28" i="6"/>
  <c r="D30" i="6"/>
  <c r="B8" i="4"/>
  <c r="D15" i="4" s="1"/>
  <c r="M53" i="4"/>
  <c r="L53" i="4"/>
  <c r="K53" i="4"/>
  <c r="J53" i="4"/>
  <c r="I53" i="4"/>
  <c r="H53" i="4"/>
  <c r="G53" i="4"/>
  <c r="F53" i="4"/>
  <c r="E53" i="4"/>
  <c r="D53" i="4"/>
  <c r="C53" i="4"/>
  <c r="B53" i="4"/>
  <c r="AK50" i="4"/>
  <c r="AJ50" i="4"/>
  <c r="AI50" i="4"/>
  <c r="AH50" i="4"/>
  <c r="AG50" i="4"/>
  <c r="AF50" i="4"/>
  <c r="AE50" i="4"/>
  <c r="AD50" i="4"/>
  <c r="AC50" i="4"/>
  <c r="AB50" i="4"/>
  <c r="AA50" i="4"/>
  <c r="Z50" i="4"/>
  <c r="Y50" i="4"/>
  <c r="X50" i="4"/>
  <c r="W50" i="4"/>
  <c r="V50" i="4"/>
  <c r="U50" i="4"/>
  <c r="T50" i="4"/>
  <c r="S50" i="4"/>
  <c r="R50" i="4"/>
  <c r="Q50" i="4"/>
  <c r="P50" i="4"/>
  <c r="O50" i="4"/>
  <c r="N50" i="4"/>
  <c r="M50" i="4"/>
  <c r="L50" i="4"/>
  <c r="K50" i="4"/>
  <c r="J50" i="4"/>
  <c r="I50" i="4"/>
  <c r="H50" i="4"/>
  <c r="G50" i="4"/>
  <c r="F50" i="4"/>
  <c r="E50" i="4"/>
  <c r="D50" i="4"/>
  <c r="C50" i="4"/>
  <c r="B50" i="4"/>
  <c r="M13" i="5"/>
  <c r="L12" i="5"/>
  <c r="K13" i="5"/>
  <c r="K14" i="5" s="1"/>
  <c r="J12" i="5"/>
  <c r="I13" i="5"/>
  <c r="H12" i="5"/>
  <c r="G13" i="5"/>
  <c r="F12" i="5"/>
  <c r="E13" i="5"/>
  <c r="D12" i="5"/>
  <c r="B12" i="5"/>
  <c r="C13" i="5"/>
  <c r="B8" i="5"/>
  <c r="M51" i="5"/>
  <c r="L51" i="5"/>
  <c r="K51" i="5"/>
  <c r="J51" i="5"/>
  <c r="I51" i="5"/>
  <c r="H51" i="5"/>
  <c r="G51" i="5"/>
  <c r="F51" i="5"/>
  <c r="E51" i="5"/>
  <c r="D51" i="5"/>
  <c r="C51" i="5"/>
  <c r="B51" i="5"/>
  <c r="AK48" i="5"/>
  <c r="AJ48" i="5"/>
  <c r="AI48" i="5"/>
  <c r="AH48" i="5"/>
  <c r="AG48" i="5"/>
  <c r="AF48" i="5"/>
  <c r="AE48" i="5"/>
  <c r="AD48" i="5"/>
  <c r="AC48" i="5"/>
  <c r="AB48" i="5"/>
  <c r="AA48" i="5"/>
  <c r="Z48" i="5"/>
  <c r="Y48" i="5"/>
  <c r="X48" i="5"/>
  <c r="W48" i="5"/>
  <c r="V48" i="5"/>
  <c r="U48" i="5"/>
  <c r="T48" i="5"/>
  <c r="S48" i="5"/>
  <c r="R48" i="5"/>
  <c r="Q48" i="5"/>
  <c r="P48" i="5"/>
  <c r="O48" i="5"/>
  <c r="N48" i="5"/>
  <c r="M48" i="5"/>
  <c r="L48" i="5"/>
  <c r="K48" i="5"/>
  <c r="J48" i="5"/>
  <c r="I48" i="5"/>
  <c r="H48" i="5"/>
  <c r="G48" i="5"/>
  <c r="F48" i="5"/>
  <c r="E48" i="5"/>
  <c r="D48" i="5"/>
  <c r="C48" i="5"/>
  <c r="B48" i="5"/>
  <c r="S50" i="5" l="1"/>
  <c r="D27" i="6"/>
  <c r="J27" i="6" s="1"/>
  <c r="D40" i="6" s="1"/>
  <c r="J40" i="6" s="1"/>
  <c r="B22" i="5"/>
  <c r="D22" i="5" s="1"/>
  <c r="F22" i="5" s="1"/>
  <c r="H22" i="5" s="1"/>
  <c r="J22" i="5" s="1"/>
  <c r="L22" i="5" s="1"/>
  <c r="B32" i="5" s="1"/>
  <c r="D32" i="5" s="1"/>
  <c r="F32" i="5" s="1"/>
  <c r="H32" i="5" s="1"/>
  <c r="J32" i="5" s="1"/>
  <c r="L32" i="5" s="1"/>
  <c r="C23" i="5"/>
  <c r="E23" i="5" s="1"/>
  <c r="G23" i="5" s="1"/>
  <c r="I23" i="5" s="1"/>
  <c r="K23" i="5" s="1"/>
  <c r="M23" i="5" s="1"/>
  <c r="C33" i="5" s="1"/>
  <c r="E33" i="5" s="1"/>
  <c r="G33" i="5" s="1"/>
  <c r="I33" i="5" s="1"/>
  <c r="K33" i="5" s="1"/>
  <c r="M33" i="5" s="1"/>
  <c r="D3" i="5"/>
  <c r="D3" i="4"/>
  <c r="D3" i="6"/>
  <c r="B15" i="6"/>
  <c r="F17" i="6"/>
  <c r="C16" i="6"/>
  <c r="K15" i="6"/>
  <c r="E28" i="6" s="1"/>
  <c r="K28" i="6" s="1"/>
  <c r="E41" i="6" s="1"/>
  <c r="K41" i="6" s="1"/>
  <c r="E16" i="6"/>
  <c r="B12" i="6"/>
  <c r="D14" i="6"/>
  <c r="B17" i="6"/>
  <c r="D15" i="6"/>
  <c r="F16" i="6"/>
  <c r="F18" i="6" s="1"/>
  <c r="F57" i="6" s="1"/>
  <c r="M17" i="6"/>
  <c r="M18" i="6" s="1"/>
  <c r="M57" i="6" s="1"/>
  <c r="C14" i="6"/>
  <c r="D17" i="6"/>
  <c r="I13" i="6"/>
  <c r="I18" i="6" s="1"/>
  <c r="I57" i="6" s="1"/>
  <c r="J18" i="6"/>
  <c r="J57" i="6" s="1"/>
  <c r="B45" i="6"/>
  <c r="Z58" i="6" s="1"/>
  <c r="F45" i="6"/>
  <c r="AD58" i="6" s="1"/>
  <c r="J45" i="6"/>
  <c r="AH58" i="6" s="1"/>
  <c r="B13" i="6"/>
  <c r="B14" i="6"/>
  <c r="C15" i="6"/>
  <c r="E17" i="6"/>
  <c r="E15" i="6"/>
  <c r="H12" i="6"/>
  <c r="B25" i="6" s="1"/>
  <c r="H25" i="6" s="1"/>
  <c r="B38" i="6" s="1"/>
  <c r="H38" i="6" s="1"/>
  <c r="L16" i="6"/>
  <c r="F29" i="6" s="1"/>
  <c r="L29" i="6" s="1"/>
  <c r="F42" i="6" s="1"/>
  <c r="L42" i="6" s="1"/>
  <c r="C45" i="6"/>
  <c r="AA58" i="6" s="1"/>
  <c r="G45" i="6"/>
  <c r="AE58" i="6" s="1"/>
  <c r="K45" i="6"/>
  <c r="AI58" i="6" s="1"/>
  <c r="D45" i="6"/>
  <c r="AB58" i="6" s="1"/>
  <c r="H45" i="6"/>
  <c r="AF58" i="6" s="1"/>
  <c r="L45" i="6"/>
  <c r="AJ58" i="6" s="1"/>
  <c r="B16" i="6"/>
  <c r="C17" i="6"/>
  <c r="D16" i="6"/>
  <c r="C13" i="6"/>
  <c r="G17" i="6"/>
  <c r="G18" i="6" s="1"/>
  <c r="G57" i="6" s="1"/>
  <c r="E45" i="6"/>
  <c r="AC58" i="6" s="1"/>
  <c r="I45" i="6"/>
  <c r="AG58" i="6" s="1"/>
  <c r="C13" i="4"/>
  <c r="G13" i="4"/>
  <c r="G16" i="4" s="1"/>
  <c r="C15" i="4"/>
  <c r="K13" i="4"/>
  <c r="C24" i="4" s="1"/>
  <c r="G24" i="4" s="1"/>
  <c r="K24" i="4" s="1"/>
  <c r="C35" i="4" s="1"/>
  <c r="G35" i="4" s="1"/>
  <c r="K35" i="4" s="1"/>
  <c r="I30" i="6"/>
  <c r="B27" i="6"/>
  <c r="D14" i="4"/>
  <c r="D16" i="4" s="1"/>
  <c r="H14" i="4"/>
  <c r="H16" i="4" s="1"/>
  <c r="L14" i="4"/>
  <c r="D25" i="4" s="1"/>
  <c r="H25" i="4" s="1"/>
  <c r="L25" i="4" s="1"/>
  <c r="D36" i="4" s="1"/>
  <c r="H36" i="4" s="1"/>
  <c r="L36" i="4" s="1"/>
  <c r="C39" i="4"/>
  <c r="AA52" i="4" s="1"/>
  <c r="F39" i="4"/>
  <c r="AD52" i="4" s="1"/>
  <c r="B12" i="4"/>
  <c r="F12" i="4"/>
  <c r="F16" i="4" s="1"/>
  <c r="F51" i="4" s="1"/>
  <c r="J12" i="4"/>
  <c r="J16" i="4" s="1"/>
  <c r="C14" i="4"/>
  <c r="B14" i="4"/>
  <c r="E15" i="4"/>
  <c r="I15" i="4"/>
  <c r="I16" i="4" s="1"/>
  <c r="M15" i="4"/>
  <c r="E26" i="4" s="1"/>
  <c r="I26" i="4" s="1"/>
  <c r="M26" i="4" s="1"/>
  <c r="E37" i="4" s="1"/>
  <c r="I37" i="4" s="1"/>
  <c r="M37" i="4" s="1"/>
  <c r="L28" i="4"/>
  <c r="X52" i="4" s="1"/>
  <c r="H28" i="4"/>
  <c r="T52" i="4" s="1"/>
  <c r="D28" i="4"/>
  <c r="P52" i="4" s="1"/>
  <c r="M28" i="4"/>
  <c r="I28" i="4"/>
  <c r="U52" i="4" s="1"/>
  <c r="E28" i="4"/>
  <c r="Q52" i="4" s="1"/>
  <c r="G28" i="4"/>
  <c r="S52" i="4" s="1"/>
  <c r="J28" i="4"/>
  <c r="V52" i="4" s="1"/>
  <c r="B28" i="4"/>
  <c r="F28" i="4"/>
  <c r="R52" i="4" s="1"/>
  <c r="C28" i="4"/>
  <c r="O52" i="4" s="1"/>
  <c r="K28" i="4"/>
  <c r="W52" i="4" s="1"/>
  <c r="B13" i="4"/>
  <c r="B15" i="4"/>
  <c r="L39" i="4"/>
  <c r="AJ52" i="4" s="1"/>
  <c r="H39" i="4"/>
  <c r="AF52" i="4" s="1"/>
  <c r="D39" i="4"/>
  <c r="AB52" i="4" s="1"/>
  <c r="M39" i="4"/>
  <c r="AK52" i="4" s="1"/>
  <c r="I39" i="4"/>
  <c r="AG52" i="4" s="1"/>
  <c r="E39" i="4"/>
  <c r="AC52" i="4" s="1"/>
  <c r="B39" i="4"/>
  <c r="J39" i="4"/>
  <c r="AH52" i="4" s="1"/>
  <c r="G39" i="4"/>
  <c r="AE52" i="4" s="1"/>
  <c r="L15" i="5"/>
  <c r="L50" i="5" s="1"/>
  <c r="L52" i="5" s="1"/>
  <c r="I15" i="5"/>
  <c r="I50" i="5" s="1"/>
  <c r="I52" i="5" s="1"/>
  <c r="K49" i="5"/>
  <c r="L35" i="5"/>
  <c r="AJ50" i="5" s="1"/>
  <c r="H35" i="5"/>
  <c r="AF50" i="5" s="1"/>
  <c r="D35" i="5"/>
  <c r="AB50" i="5" s="1"/>
  <c r="K35" i="5"/>
  <c r="AI50" i="5" s="1"/>
  <c r="F35" i="5"/>
  <c r="AD50" i="5" s="1"/>
  <c r="J35" i="5"/>
  <c r="AH50" i="5" s="1"/>
  <c r="E35" i="5"/>
  <c r="AC50" i="5" s="1"/>
  <c r="C35" i="5"/>
  <c r="AA50" i="5" s="1"/>
  <c r="M35" i="5"/>
  <c r="B35" i="5"/>
  <c r="I35" i="5"/>
  <c r="AG50" i="5" s="1"/>
  <c r="G35" i="5"/>
  <c r="AE50" i="5" s="1"/>
  <c r="L25" i="5"/>
  <c r="H25" i="5"/>
  <c r="D25" i="5"/>
  <c r="I25" i="5"/>
  <c r="C25" i="5"/>
  <c r="D14" i="5"/>
  <c r="B13" i="5"/>
  <c r="F14" i="5"/>
  <c r="H14" i="5"/>
  <c r="G14" i="5"/>
  <c r="D15" i="5"/>
  <c r="D50" i="5" s="1"/>
  <c r="D52" i="5" s="1"/>
  <c r="K15" i="5"/>
  <c r="K50" i="5" s="1"/>
  <c r="K52" i="5" s="1"/>
  <c r="B25" i="5"/>
  <c r="J25" i="5"/>
  <c r="I14" i="5"/>
  <c r="J14" i="5"/>
  <c r="E15" i="5"/>
  <c r="E50" i="5" s="1"/>
  <c r="E52" i="5" s="1"/>
  <c r="E25" i="5"/>
  <c r="K25" i="5"/>
  <c r="J15" i="5"/>
  <c r="J50" i="5" s="1"/>
  <c r="J52" i="5" s="1"/>
  <c r="F15" i="5"/>
  <c r="F50" i="5" s="1"/>
  <c r="F52" i="5" s="1"/>
  <c r="B15" i="5"/>
  <c r="M15" i="5"/>
  <c r="H15" i="5"/>
  <c r="H50" i="5" s="1"/>
  <c r="H52" i="5" s="1"/>
  <c r="C15" i="5"/>
  <c r="C50" i="5" s="1"/>
  <c r="C52" i="5" s="1"/>
  <c r="M14" i="5"/>
  <c r="G15" i="5"/>
  <c r="G50" i="5" s="1"/>
  <c r="G52" i="5" s="1"/>
  <c r="F25" i="5"/>
  <c r="M25" i="5"/>
  <c r="C50" i="1"/>
  <c r="D50" i="1"/>
  <c r="E50" i="1"/>
  <c r="F50" i="1"/>
  <c r="G50" i="1"/>
  <c r="H50" i="1"/>
  <c r="I50" i="1"/>
  <c r="J50" i="1"/>
  <c r="K50" i="1"/>
  <c r="L50" i="1"/>
  <c r="M50" i="1"/>
  <c r="B50" i="1"/>
  <c r="R50" i="5" l="1"/>
  <c r="U50" i="5"/>
  <c r="W50" i="5"/>
  <c r="P50" i="5"/>
  <c r="Q50" i="5"/>
  <c r="V50" i="5"/>
  <c r="T50" i="5"/>
  <c r="O50" i="5"/>
  <c r="X50" i="5"/>
  <c r="G30" i="6"/>
  <c r="M30" i="6" s="1"/>
  <c r="G43" i="6" s="1"/>
  <c r="M43" i="6" s="1"/>
  <c r="C26" i="6"/>
  <c r="I26" i="6" s="1"/>
  <c r="C39" i="6" s="1"/>
  <c r="I39" i="6" s="1"/>
  <c r="B23" i="4"/>
  <c r="F23" i="4" s="1"/>
  <c r="J23" i="4" s="1"/>
  <c r="B34" i="4" s="1"/>
  <c r="F34" i="4" s="1"/>
  <c r="J34" i="4" s="1"/>
  <c r="C38" i="4"/>
  <c r="N14" i="6"/>
  <c r="K18" i="6"/>
  <c r="K57" i="6" s="1"/>
  <c r="C18" i="6"/>
  <c r="C57" i="6" s="1"/>
  <c r="E18" i="6"/>
  <c r="E57" i="6" s="1"/>
  <c r="B18" i="6"/>
  <c r="B57" i="6" s="1"/>
  <c r="N12" i="6"/>
  <c r="D18" i="6"/>
  <c r="D57" i="6" s="1"/>
  <c r="N13" i="6"/>
  <c r="E31" i="6"/>
  <c r="Q57" i="6" s="1"/>
  <c r="K31" i="6"/>
  <c r="W57" i="6" s="1"/>
  <c r="M19" i="6"/>
  <c r="M58" i="6" s="1"/>
  <c r="M60" i="6" s="1"/>
  <c r="I19" i="6"/>
  <c r="I58" i="6" s="1"/>
  <c r="I60" i="6" s="1"/>
  <c r="E19" i="6"/>
  <c r="L19" i="6"/>
  <c r="L58" i="6" s="1"/>
  <c r="L60" i="6" s="1"/>
  <c r="H19" i="6"/>
  <c r="H58" i="6" s="1"/>
  <c r="H60" i="6" s="1"/>
  <c r="D19" i="6"/>
  <c r="K19" i="6"/>
  <c r="G19" i="6"/>
  <c r="C19" i="6"/>
  <c r="J19" i="6"/>
  <c r="F19" i="6"/>
  <c r="B19" i="6"/>
  <c r="B58" i="6" s="1"/>
  <c r="B60" i="6" s="1"/>
  <c r="M32" i="6"/>
  <c r="I32" i="6"/>
  <c r="U58" i="6" s="1"/>
  <c r="E32" i="6"/>
  <c r="Q58" i="6" s="1"/>
  <c r="L32" i="6"/>
  <c r="X58" i="6" s="1"/>
  <c r="H32" i="6"/>
  <c r="T58" i="6" s="1"/>
  <c r="D32" i="6"/>
  <c r="P58" i="6" s="1"/>
  <c r="K32" i="6"/>
  <c r="W58" i="6" s="1"/>
  <c r="G32" i="6"/>
  <c r="S58" i="6" s="1"/>
  <c r="C32" i="6"/>
  <c r="O58" i="6" s="1"/>
  <c r="J32" i="6"/>
  <c r="V58" i="6" s="1"/>
  <c r="F32" i="6"/>
  <c r="R58" i="6" s="1"/>
  <c r="B32" i="6"/>
  <c r="N58" i="6" s="1"/>
  <c r="N17" i="6"/>
  <c r="L18" i="6"/>
  <c r="N15" i="6"/>
  <c r="N16" i="6"/>
  <c r="H18" i="6"/>
  <c r="H57" i="6" s="1"/>
  <c r="N15" i="4"/>
  <c r="N13" i="4"/>
  <c r="N14" i="4"/>
  <c r="G38" i="4"/>
  <c r="C16" i="4"/>
  <c r="C51" i="4" s="1"/>
  <c r="C24" i="5"/>
  <c r="AK50" i="5"/>
  <c r="D24" i="5"/>
  <c r="N45" i="6"/>
  <c r="Q45" i="6" s="1"/>
  <c r="C27" i="4"/>
  <c r="J51" i="4"/>
  <c r="G51" i="4"/>
  <c r="J17" i="4"/>
  <c r="J52" i="4" s="1"/>
  <c r="J54" i="4" s="1"/>
  <c r="F17" i="4"/>
  <c r="B17" i="4"/>
  <c r="K17" i="4"/>
  <c r="K52" i="4" s="1"/>
  <c r="K54" i="4" s="1"/>
  <c r="G17" i="4"/>
  <c r="G52" i="4" s="1"/>
  <c r="G54" i="4" s="1"/>
  <c r="C17" i="4"/>
  <c r="C52" i="4" s="1"/>
  <c r="C54" i="4" s="1"/>
  <c r="L17" i="4"/>
  <c r="L52" i="4" s="1"/>
  <c r="L54" i="4" s="1"/>
  <c r="D17" i="4"/>
  <c r="D52" i="4" s="1"/>
  <c r="D54" i="4" s="1"/>
  <c r="I17" i="4"/>
  <c r="I52" i="4" s="1"/>
  <c r="I54" i="4" s="1"/>
  <c r="H17" i="4"/>
  <c r="H52" i="4" s="1"/>
  <c r="H54" i="4" s="1"/>
  <c r="M17" i="4"/>
  <c r="E17" i="4"/>
  <c r="E52" i="4" s="1"/>
  <c r="E54" i="4" s="1"/>
  <c r="Y52" i="4"/>
  <c r="J40" i="4"/>
  <c r="AH53" i="4" s="1"/>
  <c r="AH54" i="4" s="1"/>
  <c r="F40" i="4"/>
  <c r="AD53" i="4" s="1"/>
  <c r="AD54" i="4" s="1"/>
  <c r="B40" i="4"/>
  <c r="K40" i="4"/>
  <c r="AI53" i="4" s="1"/>
  <c r="AI54" i="4" s="1"/>
  <c r="G40" i="4"/>
  <c r="AE53" i="4" s="1"/>
  <c r="AE54" i="4" s="1"/>
  <c r="C40" i="4"/>
  <c r="AA53" i="4" s="1"/>
  <c r="AA54" i="4" s="1"/>
  <c r="I40" i="4"/>
  <c r="AG53" i="4" s="1"/>
  <c r="AG54" i="4" s="1"/>
  <c r="L40" i="4"/>
  <c r="AJ53" i="4" s="1"/>
  <c r="AJ54" i="4" s="1"/>
  <c r="D40" i="4"/>
  <c r="AB53" i="4" s="1"/>
  <c r="AB54" i="4" s="1"/>
  <c r="H40" i="4"/>
  <c r="AF53" i="4" s="1"/>
  <c r="AF54" i="4" s="1"/>
  <c r="E40" i="4"/>
  <c r="AC53" i="4" s="1"/>
  <c r="AC54" i="4" s="1"/>
  <c r="M40" i="4"/>
  <c r="AK53" i="4" s="1"/>
  <c r="AK54" i="4" s="1"/>
  <c r="Z52" i="4"/>
  <c r="N39" i="4"/>
  <c r="Q39" i="4" s="1"/>
  <c r="E16" i="4"/>
  <c r="B16" i="4"/>
  <c r="M16" i="4"/>
  <c r="I51" i="4"/>
  <c r="H51" i="4"/>
  <c r="L16" i="4"/>
  <c r="K16" i="4"/>
  <c r="D51" i="4"/>
  <c r="N52" i="4"/>
  <c r="N28" i="4"/>
  <c r="Q28" i="4" s="1"/>
  <c r="F24" i="5"/>
  <c r="E24" i="5"/>
  <c r="B24" i="5"/>
  <c r="N15" i="5"/>
  <c r="Q15" i="5" s="1"/>
  <c r="Q17" i="5" s="1"/>
  <c r="B50" i="5"/>
  <c r="B52" i="5" s="1"/>
  <c r="E14" i="5"/>
  <c r="B14" i="5"/>
  <c r="N12" i="5"/>
  <c r="D17" i="5"/>
  <c r="D53" i="5" s="1"/>
  <c r="D5" i="7" s="1"/>
  <c r="D49" i="5"/>
  <c r="G17" i="5"/>
  <c r="G53" i="5" s="1"/>
  <c r="G5" i="7" s="1"/>
  <c r="G49" i="5"/>
  <c r="N35" i="5"/>
  <c r="Q35" i="5" s="1"/>
  <c r="Z50" i="5"/>
  <c r="J17" i="5"/>
  <c r="J53" i="5" s="1"/>
  <c r="J5" i="7" s="1"/>
  <c r="J49" i="5"/>
  <c r="N25" i="5"/>
  <c r="Q25" i="5" s="1"/>
  <c r="N50" i="5"/>
  <c r="C14" i="5"/>
  <c r="N13" i="5"/>
  <c r="Y50" i="5"/>
  <c r="J36" i="5"/>
  <c r="AH51" i="5" s="1"/>
  <c r="AH52" i="5" s="1"/>
  <c r="F36" i="5"/>
  <c r="AD51" i="5" s="1"/>
  <c r="AD52" i="5" s="1"/>
  <c r="B36" i="5"/>
  <c r="M36" i="5"/>
  <c r="AK51" i="5" s="1"/>
  <c r="H36" i="5"/>
  <c r="AF51" i="5" s="1"/>
  <c r="AF52" i="5" s="1"/>
  <c r="C36" i="5"/>
  <c r="AA51" i="5" s="1"/>
  <c r="AA52" i="5" s="1"/>
  <c r="L36" i="5"/>
  <c r="AJ51" i="5" s="1"/>
  <c r="AJ52" i="5" s="1"/>
  <c r="G36" i="5"/>
  <c r="AE51" i="5" s="1"/>
  <c r="AE52" i="5" s="1"/>
  <c r="K36" i="5"/>
  <c r="AI51" i="5" s="1"/>
  <c r="AI52" i="5" s="1"/>
  <c r="I36" i="5"/>
  <c r="AG51" i="5" s="1"/>
  <c r="AG52" i="5" s="1"/>
  <c r="E36" i="5"/>
  <c r="AC51" i="5" s="1"/>
  <c r="AC52" i="5" s="1"/>
  <c r="D36" i="5"/>
  <c r="AB51" i="5" s="1"/>
  <c r="AB52" i="5" s="1"/>
  <c r="M49" i="5"/>
  <c r="M17" i="5"/>
  <c r="M53" i="5" s="1"/>
  <c r="M5" i="7" s="1"/>
  <c r="M50" i="5"/>
  <c r="M52" i="5" s="1"/>
  <c r="J26" i="5"/>
  <c r="V51" i="5" s="1"/>
  <c r="F26" i="5"/>
  <c r="R51" i="5" s="1"/>
  <c r="B26" i="5"/>
  <c r="K26" i="5"/>
  <c r="W51" i="5" s="1"/>
  <c r="E26" i="5"/>
  <c r="Q51" i="5" s="1"/>
  <c r="I26" i="5"/>
  <c r="U51" i="5" s="1"/>
  <c r="D26" i="5"/>
  <c r="P51" i="5" s="1"/>
  <c r="H26" i="5"/>
  <c r="T51" i="5" s="1"/>
  <c r="G26" i="5"/>
  <c r="S51" i="5" s="1"/>
  <c r="S52" i="5" s="1"/>
  <c r="M26" i="5"/>
  <c r="Y51" i="5" s="1"/>
  <c r="C26" i="5"/>
  <c r="O51" i="5" s="1"/>
  <c r="L26" i="5"/>
  <c r="X51" i="5" s="1"/>
  <c r="I49" i="5"/>
  <c r="I17" i="5"/>
  <c r="I53" i="5" s="1"/>
  <c r="I5" i="7" s="1"/>
  <c r="H17" i="5"/>
  <c r="H53" i="5" s="1"/>
  <c r="H5" i="7" s="1"/>
  <c r="H49" i="5"/>
  <c r="L14" i="5"/>
  <c r="K17" i="5"/>
  <c r="K53" i="5" s="1"/>
  <c r="K5" i="7" s="1"/>
  <c r="F49" i="5"/>
  <c r="F17" i="5"/>
  <c r="F53" i="5" s="1"/>
  <c r="F5" i="7" s="1"/>
  <c r="N26" i="5" l="1"/>
  <c r="T52" i="5"/>
  <c r="N36" i="5"/>
  <c r="N40" i="4"/>
  <c r="W52" i="5"/>
  <c r="Y52" i="5"/>
  <c r="V52" i="5"/>
  <c r="U52" i="5"/>
  <c r="X52" i="5"/>
  <c r="Q52" i="5"/>
  <c r="R52" i="5"/>
  <c r="O52" i="5"/>
  <c r="P52" i="5"/>
  <c r="AK52" i="5"/>
  <c r="I21" i="6"/>
  <c r="I61" i="6" s="1"/>
  <c r="I8" i="7" s="1"/>
  <c r="K38" i="4"/>
  <c r="B21" i="6"/>
  <c r="B61" i="6" s="1"/>
  <c r="B8" i="7" s="1"/>
  <c r="J21" i="6"/>
  <c r="J61" i="6" s="1"/>
  <c r="J8" i="7" s="1"/>
  <c r="J58" i="6"/>
  <c r="J60" i="6" s="1"/>
  <c r="G21" i="6"/>
  <c r="G61" i="6" s="1"/>
  <c r="G8" i="7" s="1"/>
  <c r="G58" i="6"/>
  <c r="G60" i="6" s="1"/>
  <c r="B46" i="6"/>
  <c r="Y58" i="6"/>
  <c r="L21" i="6"/>
  <c r="L61" i="6" s="1"/>
  <c r="L8" i="7" s="1"/>
  <c r="L57" i="6"/>
  <c r="F21" i="6"/>
  <c r="F61" i="6" s="1"/>
  <c r="F8" i="7" s="1"/>
  <c r="F58" i="6"/>
  <c r="F60" i="6" s="1"/>
  <c r="K21" i="6"/>
  <c r="K61" i="6" s="1"/>
  <c r="K8" i="7" s="1"/>
  <c r="K58" i="6"/>
  <c r="K60" i="6" s="1"/>
  <c r="E21" i="6"/>
  <c r="E61" i="6" s="1"/>
  <c r="E8" i="7" s="1"/>
  <c r="E58" i="6"/>
  <c r="E60" i="6" s="1"/>
  <c r="D21" i="6"/>
  <c r="D61" i="6" s="1"/>
  <c r="D8" i="7" s="1"/>
  <c r="D58" i="6"/>
  <c r="D60" i="6" s="1"/>
  <c r="C21" i="6"/>
  <c r="C61" i="6" s="1"/>
  <c r="C8" i="7" s="1"/>
  <c r="C58" i="6"/>
  <c r="C60" i="6" s="1"/>
  <c r="N18" i="6"/>
  <c r="O18" i="6" s="1"/>
  <c r="P18" i="6" s="1"/>
  <c r="N32" i="6"/>
  <c r="Q32" i="6" s="1"/>
  <c r="H31" i="6"/>
  <c r="T57" i="6" s="1"/>
  <c r="N19" i="6"/>
  <c r="Q19" i="6" s="1"/>
  <c r="Q21" i="6" s="1"/>
  <c r="B31" i="6"/>
  <c r="N57" i="6" s="1"/>
  <c r="F44" i="6"/>
  <c r="F31" i="6"/>
  <c r="R57" i="6" s="1"/>
  <c r="B33" i="6"/>
  <c r="M21" i="6"/>
  <c r="M61" i="6" s="1"/>
  <c r="M8" i="7" s="1"/>
  <c r="C31" i="6"/>
  <c r="N27" i="6"/>
  <c r="D31" i="6"/>
  <c r="P57" i="6" s="1"/>
  <c r="N28" i="6"/>
  <c r="N25" i="6"/>
  <c r="H21" i="6"/>
  <c r="H61" i="6" s="1"/>
  <c r="H8" i="7" s="1"/>
  <c r="E27" i="4"/>
  <c r="E38" i="4"/>
  <c r="H19" i="4"/>
  <c r="H55" i="4" s="1"/>
  <c r="H7" i="7" s="1"/>
  <c r="D38" i="4"/>
  <c r="G31" i="6"/>
  <c r="S57" i="6" s="1"/>
  <c r="L31" i="6"/>
  <c r="X57" i="6" s="1"/>
  <c r="G27" i="4"/>
  <c r="K27" i="4"/>
  <c r="I19" i="4"/>
  <c r="I55" i="4" s="1"/>
  <c r="I7" i="7" s="1"/>
  <c r="I27" i="4"/>
  <c r="D19" i="4"/>
  <c r="D55" i="4" s="1"/>
  <c r="D7" i="7" s="1"/>
  <c r="D27" i="4"/>
  <c r="F27" i="4"/>
  <c r="N12" i="4"/>
  <c r="B27" i="4"/>
  <c r="M51" i="4"/>
  <c r="M19" i="4"/>
  <c r="M55" i="4" s="1"/>
  <c r="M7" i="7" s="1"/>
  <c r="M52" i="4"/>
  <c r="M54" i="4" s="1"/>
  <c r="J29" i="4"/>
  <c r="V53" i="4" s="1"/>
  <c r="V54" i="4" s="1"/>
  <c r="F29" i="4"/>
  <c r="R53" i="4" s="1"/>
  <c r="R54" i="4" s="1"/>
  <c r="B29" i="4"/>
  <c r="K29" i="4"/>
  <c r="W53" i="4" s="1"/>
  <c r="W54" i="4" s="1"/>
  <c r="G29" i="4"/>
  <c r="S53" i="4" s="1"/>
  <c r="S54" i="4" s="1"/>
  <c r="C29" i="4"/>
  <c r="O53" i="4" s="1"/>
  <c r="O54" i="4" s="1"/>
  <c r="L29" i="4"/>
  <c r="X53" i="4" s="1"/>
  <c r="X54" i="4" s="1"/>
  <c r="D29" i="4"/>
  <c r="P53" i="4" s="1"/>
  <c r="P54" i="4" s="1"/>
  <c r="I29" i="4"/>
  <c r="U53" i="4" s="1"/>
  <c r="U54" i="4" s="1"/>
  <c r="H29" i="4"/>
  <c r="T53" i="4" s="1"/>
  <c r="T54" i="4" s="1"/>
  <c r="M29" i="4"/>
  <c r="Y53" i="4" s="1"/>
  <c r="Y54" i="4" s="1"/>
  <c r="E29" i="4"/>
  <c r="Q53" i="4" s="1"/>
  <c r="Q54" i="4" s="1"/>
  <c r="N17" i="4"/>
  <c r="Q17" i="4" s="1"/>
  <c r="Q19" i="4" s="1"/>
  <c r="B52" i="4"/>
  <c r="B54" i="4" s="1"/>
  <c r="L19" i="4"/>
  <c r="L55" i="4" s="1"/>
  <c r="L7" i="7" s="1"/>
  <c r="L51" i="4"/>
  <c r="F52" i="4"/>
  <c r="F54" i="4" s="1"/>
  <c r="F19" i="4"/>
  <c r="F55" i="4" s="1"/>
  <c r="F7" i="7" s="1"/>
  <c r="C19" i="4"/>
  <c r="C55" i="4" s="1"/>
  <c r="C7" i="7" s="1"/>
  <c r="B51" i="4"/>
  <c r="N16" i="4"/>
  <c r="B19" i="4"/>
  <c r="B55" i="4" s="1"/>
  <c r="B7" i="7" s="1"/>
  <c r="J19" i="4"/>
  <c r="J55" i="4" s="1"/>
  <c r="J7" i="7" s="1"/>
  <c r="K19" i="4"/>
  <c r="K55" i="4" s="1"/>
  <c r="K7" i="7" s="1"/>
  <c r="K51" i="4"/>
  <c r="E51" i="4"/>
  <c r="E19" i="4"/>
  <c r="E55" i="4" s="1"/>
  <c r="E7" i="7" s="1"/>
  <c r="Q40" i="4"/>
  <c r="Q41" i="4" s="1"/>
  <c r="Z53" i="4"/>
  <c r="Z54" i="4" s="1"/>
  <c r="G19" i="4"/>
  <c r="G55" i="4" s="1"/>
  <c r="G7" i="7" s="1"/>
  <c r="G24" i="5"/>
  <c r="H24" i="5"/>
  <c r="Q26" i="5"/>
  <c r="Q27" i="5" s="1"/>
  <c r="N51" i="5"/>
  <c r="N52" i="5" s="1"/>
  <c r="C49" i="5"/>
  <c r="C17" i="5"/>
  <c r="C53" i="5" s="1"/>
  <c r="C5" i="7" s="1"/>
  <c r="E49" i="5"/>
  <c r="E17" i="5"/>
  <c r="E53" i="5" s="1"/>
  <c r="E5" i="7" s="1"/>
  <c r="B27" i="5"/>
  <c r="N53" i="5" s="1"/>
  <c r="N5" i="7" s="1"/>
  <c r="N49" i="5"/>
  <c r="D27" i="5"/>
  <c r="P53" i="5" s="1"/>
  <c r="P5" i="7" s="1"/>
  <c r="P49" i="5"/>
  <c r="Q36" i="5"/>
  <c r="Q37" i="5" s="1"/>
  <c r="Z51" i="5"/>
  <c r="Z52" i="5" s="1"/>
  <c r="B49" i="5"/>
  <c r="N14" i="5"/>
  <c r="B17" i="5"/>
  <c r="B53" i="5" s="1"/>
  <c r="B5" i="7" s="1"/>
  <c r="L17" i="5"/>
  <c r="L53" i="5" s="1"/>
  <c r="L5" i="7" s="1"/>
  <c r="L49" i="5"/>
  <c r="N29" i="4" l="1"/>
  <c r="N35" i="4"/>
  <c r="B44" i="6"/>
  <c r="Z57" i="6" s="1"/>
  <c r="C33" i="6"/>
  <c r="C34" i="6" s="1"/>
  <c r="O61" i="6" s="1"/>
  <c r="O8" i="7" s="1"/>
  <c r="N59" i="6"/>
  <c r="N60" i="6" s="1"/>
  <c r="O57" i="6"/>
  <c r="AD57" i="6"/>
  <c r="C46" i="6"/>
  <c r="Z59" i="6"/>
  <c r="Z60" i="6" s="1"/>
  <c r="N21" i="6"/>
  <c r="B34" i="6"/>
  <c r="N61" i="6" s="1"/>
  <c r="N8" i="7" s="1"/>
  <c r="K44" i="6"/>
  <c r="I31" i="6"/>
  <c r="E44" i="6"/>
  <c r="J31" i="6"/>
  <c r="V57" i="6" s="1"/>
  <c r="N29" i="6"/>
  <c r="M31" i="6"/>
  <c r="Y57" i="6" s="1"/>
  <c r="N30" i="6"/>
  <c r="N26" i="6"/>
  <c r="N42" i="6"/>
  <c r="L38" i="4"/>
  <c r="H38" i="4"/>
  <c r="I38" i="4"/>
  <c r="R21" i="6"/>
  <c r="B57" i="7" s="1"/>
  <c r="H44" i="6"/>
  <c r="J27" i="4"/>
  <c r="L27" i="4"/>
  <c r="H27" i="4"/>
  <c r="M27" i="4"/>
  <c r="N26" i="4"/>
  <c r="N25" i="4"/>
  <c r="N24" i="4"/>
  <c r="D30" i="4"/>
  <c r="P55" i="4" s="1"/>
  <c r="P7" i="7" s="1"/>
  <c r="P51" i="4"/>
  <c r="N51" i="4"/>
  <c r="B30" i="4"/>
  <c r="N55" i="4" s="1"/>
  <c r="N7" i="7" s="1"/>
  <c r="N19" i="4"/>
  <c r="O16" i="4"/>
  <c r="P16" i="4" s="1"/>
  <c r="O51" i="4"/>
  <c r="C30" i="4"/>
  <c r="O55" i="4" s="1"/>
  <c r="O7" i="7" s="1"/>
  <c r="Q29" i="4"/>
  <c r="Q30" i="4" s="1"/>
  <c r="N53" i="4"/>
  <c r="N54" i="4" s="1"/>
  <c r="J24" i="5"/>
  <c r="I24" i="5"/>
  <c r="Q49" i="5"/>
  <c r="E27" i="5"/>
  <c r="Q53" i="5" s="1"/>
  <c r="Q5" i="7" s="1"/>
  <c r="N17" i="5"/>
  <c r="O14" i="5"/>
  <c r="O49" i="5"/>
  <c r="C27" i="5"/>
  <c r="O53" i="5" s="1"/>
  <c r="O5" i="7" s="1"/>
  <c r="G27" i="5"/>
  <c r="S53" i="5" s="1"/>
  <c r="S5" i="7" s="1"/>
  <c r="S49" i="5"/>
  <c r="B47" i="6" l="1"/>
  <c r="Z61" i="6" s="1"/>
  <c r="Z8" i="7" s="1"/>
  <c r="N36" i="4"/>
  <c r="L44" i="6"/>
  <c r="AJ57" i="6" s="1"/>
  <c r="AF57" i="6"/>
  <c r="AC57" i="6"/>
  <c r="AI57" i="6"/>
  <c r="D46" i="6"/>
  <c r="AA59" i="6"/>
  <c r="AA60" i="6" s="1"/>
  <c r="N31" i="6"/>
  <c r="O31" i="6" s="1"/>
  <c r="U57" i="6"/>
  <c r="D33" i="6"/>
  <c r="O59" i="6"/>
  <c r="O60" i="6" s="1"/>
  <c r="N43" i="6"/>
  <c r="J44" i="6"/>
  <c r="D44" i="6"/>
  <c r="I44" i="6"/>
  <c r="C44" i="6"/>
  <c r="AA57" i="6" s="1"/>
  <c r="G44" i="6"/>
  <c r="N41" i="6"/>
  <c r="N37" i="4"/>
  <c r="M38" i="4"/>
  <c r="L24" i="5"/>
  <c r="N38" i="6"/>
  <c r="F38" i="4"/>
  <c r="J38" i="4"/>
  <c r="R19" i="4"/>
  <c r="B56" i="7" s="1"/>
  <c r="Q51" i="4"/>
  <c r="E30" i="4"/>
  <c r="Q55" i="4" s="1"/>
  <c r="Q7" i="7" s="1"/>
  <c r="R51" i="4"/>
  <c r="F30" i="4"/>
  <c r="R55" i="4" s="1"/>
  <c r="R7" i="7" s="1"/>
  <c r="S51" i="4"/>
  <c r="G30" i="4"/>
  <c r="S55" i="4" s="1"/>
  <c r="S7" i="7" s="1"/>
  <c r="K24" i="5"/>
  <c r="F27" i="5"/>
  <c r="R53" i="5" s="1"/>
  <c r="R5" i="7" s="1"/>
  <c r="R49" i="5"/>
  <c r="N22" i="5"/>
  <c r="H27" i="5"/>
  <c r="T53" i="5" s="1"/>
  <c r="T5" i="7" s="1"/>
  <c r="T49" i="5"/>
  <c r="V49" i="5"/>
  <c r="J27" i="5"/>
  <c r="V53" i="5" s="1"/>
  <c r="V5" i="7" s="1"/>
  <c r="P14" i="5"/>
  <c r="R17" i="5"/>
  <c r="B54" i="7" s="1"/>
  <c r="P31" i="6" l="1"/>
  <c r="D47" i="6"/>
  <c r="AB61" i="6" s="1"/>
  <c r="AB8" i="7" s="1"/>
  <c r="AB57" i="6"/>
  <c r="AG57" i="6"/>
  <c r="E33" i="6"/>
  <c r="P59" i="6"/>
  <c r="P60" i="6" s="1"/>
  <c r="D34" i="6"/>
  <c r="P61" i="6" s="1"/>
  <c r="P8" i="7" s="1"/>
  <c r="AE57" i="6"/>
  <c r="AH57" i="6"/>
  <c r="E46" i="6"/>
  <c r="AB59" i="6"/>
  <c r="AB60" i="6" s="1"/>
  <c r="M44" i="6"/>
  <c r="N44" i="6" s="1"/>
  <c r="N40" i="6"/>
  <c r="N39" i="6"/>
  <c r="C47" i="6"/>
  <c r="AA61" i="6" s="1"/>
  <c r="AA8" i="7" s="1"/>
  <c r="D34" i="5"/>
  <c r="M24" i="5"/>
  <c r="N24" i="5" s="1"/>
  <c r="N23" i="4"/>
  <c r="U51" i="4"/>
  <c r="I30" i="4"/>
  <c r="U55" i="4" s="1"/>
  <c r="U7" i="7" s="1"/>
  <c r="H30" i="4"/>
  <c r="T55" i="4" s="1"/>
  <c r="T7" i="7" s="1"/>
  <c r="T51" i="4"/>
  <c r="V51" i="4"/>
  <c r="J30" i="4"/>
  <c r="V55" i="4" s="1"/>
  <c r="V7" i="7" s="1"/>
  <c r="U49" i="5"/>
  <c r="I27" i="5"/>
  <c r="U53" i="5" s="1"/>
  <c r="U5" i="7" s="1"/>
  <c r="K27" i="5"/>
  <c r="W53" i="5" s="1"/>
  <c r="W5" i="7" s="1"/>
  <c r="W49" i="5"/>
  <c r="N23" i="5"/>
  <c r="B34" i="5"/>
  <c r="AK57" i="6" l="1"/>
  <c r="F46" i="6"/>
  <c r="AC59" i="6"/>
  <c r="AC60" i="6" s="1"/>
  <c r="E47" i="6"/>
  <c r="AC61" i="6" s="1"/>
  <c r="AC8" i="7" s="1"/>
  <c r="F33" i="6"/>
  <c r="Q59" i="6"/>
  <c r="Q60" i="6" s="1"/>
  <c r="E34" i="6"/>
  <c r="Q61" i="6" s="1"/>
  <c r="Q8" i="7" s="1"/>
  <c r="Y49" i="5"/>
  <c r="M27" i="5"/>
  <c r="Y53" i="5" s="1"/>
  <c r="Y5" i="7" s="1"/>
  <c r="F34" i="5"/>
  <c r="C34" i="5"/>
  <c r="O44" i="6"/>
  <c r="W51" i="4"/>
  <c r="K30" i="4"/>
  <c r="W55" i="4" s="1"/>
  <c r="W7" i="7" s="1"/>
  <c r="N27" i="4"/>
  <c r="Y51" i="4"/>
  <c r="M30" i="4"/>
  <c r="Y55" i="4" s="1"/>
  <c r="Y7" i="7" s="1"/>
  <c r="L30" i="4"/>
  <c r="X55" i="4" s="1"/>
  <c r="X7" i="7" s="1"/>
  <c r="X51" i="4"/>
  <c r="B38" i="4"/>
  <c r="D37" i="5"/>
  <c r="AB53" i="5" s="1"/>
  <c r="AB5" i="7" s="1"/>
  <c r="AB49" i="5"/>
  <c r="O24" i="5"/>
  <c r="N27" i="5"/>
  <c r="L27" i="5"/>
  <c r="X53" i="5" s="1"/>
  <c r="X5" i="7" s="1"/>
  <c r="X49" i="5"/>
  <c r="Z49" i="5"/>
  <c r="B37" i="5"/>
  <c r="Z53" i="5" s="1"/>
  <c r="Z5" i="7" s="1"/>
  <c r="P24" i="5" l="1"/>
  <c r="R27" i="5"/>
  <c r="P44" i="6"/>
  <c r="G33" i="6"/>
  <c r="R59" i="6"/>
  <c r="R60" i="6" s="1"/>
  <c r="F34" i="6"/>
  <c r="R61" i="6" s="1"/>
  <c r="R8" i="7" s="1"/>
  <c r="G46" i="6"/>
  <c r="AD59" i="6"/>
  <c r="AD60" i="6" s="1"/>
  <c r="F47" i="6"/>
  <c r="AD61" i="6" s="1"/>
  <c r="AD8" i="7" s="1"/>
  <c r="H34" i="5"/>
  <c r="E34" i="5"/>
  <c r="E37" i="5" s="1"/>
  <c r="AC53" i="5" s="1"/>
  <c r="AC5" i="7" s="1"/>
  <c r="Z51" i="4"/>
  <c r="B41" i="4"/>
  <c r="Z55" i="4" s="1"/>
  <c r="Z7" i="7" s="1"/>
  <c r="C41" i="4"/>
  <c r="AA55" i="4" s="1"/>
  <c r="AA7" i="7" s="1"/>
  <c r="AA51" i="4"/>
  <c r="O27" i="4"/>
  <c r="P27" i="4" s="1"/>
  <c r="N30" i="4"/>
  <c r="D41" i="4"/>
  <c r="AB55" i="4" s="1"/>
  <c r="AB7" i="7" s="1"/>
  <c r="AB51" i="4"/>
  <c r="AA49" i="5"/>
  <c r="C37" i="5"/>
  <c r="AA53" i="5" s="1"/>
  <c r="AA5" i="7" s="1"/>
  <c r="C54" i="7"/>
  <c r="H46" i="6" l="1"/>
  <c r="AE59" i="6"/>
  <c r="AE60" i="6" s="1"/>
  <c r="G47" i="6"/>
  <c r="AE61" i="6" s="1"/>
  <c r="AE8" i="7" s="1"/>
  <c r="H33" i="6"/>
  <c r="S59" i="6"/>
  <c r="S60" i="6" s="1"/>
  <c r="G34" i="6"/>
  <c r="S61" i="6" s="1"/>
  <c r="S8" i="7" s="1"/>
  <c r="AC49" i="5"/>
  <c r="L34" i="5"/>
  <c r="J34" i="5"/>
  <c r="J37" i="5" s="1"/>
  <c r="AH53" i="5" s="1"/>
  <c r="AH5" i="7" s="1"/>
  <c r="G34" i="5"/>
  <c r="AE51" i="4"/>
  <c r="G41" i="4"/>
  <c r="AE55" i="4" s="1"/>
  <c r="AE7" i="7" s="1"/>
  <c r="AD51" i="4"/>
  <c r="F41" i="4"/>
  <c r="AD55" i="4" s="1"/>
  <c r="AD7" i="7" s="1"/>
  <c r="R30" i="4"/>
  <c r="C56" i="7" s="1"/>
  <c r="AC51" i="4"/>
  <c r="E41" i="4"/>
  <c r="AC55" i="4" s="1"/>
  <c r="AC7" i="7" s="1"/>
  <c r="H37" i="5"/>
  <c r="AF53" i="5" s="1"/>
  <c r="AF5" i="7" s="1"/>
  <c r="AF49" i="5"/>
  <c r="F37" i="5"/>
  <c r="AD53" i="5" s="1"/>
  <c r="AD5" i="7" s="1"/>
  <c r="AD49" i="5"/>
  <c r="I33" i="6" l="1"/>
  <c r="T59" i="6"/>
  <c r="T60" i="6" s="1"/>
  <c r="H34" i="6"/>
  <c r="T61" i="6" s="1"/>
  <c r="T8" i="7" s="1"/>
  <c r="I46" i="6"/>
  <c r="AF59" i="6"/>
  <c r="AF60" i="6" s="1"/>
  <c r="H47" i="6"/>
  <c r="AF61" i="6" s="1"/>
  <c r="AF8" i="7" s="1"/>
  <c r="AH49" i="5"/>
  <c r="N32" i="5"/>
  <c r="AE49" i="5"/>
  <c r="G37" i="5"/>
  <c r="AE53" i="5" s="1"/>
  <c r="AE5" i="7" s="1"/>
  <c r="I34" i="5"/>
  <c r="AG49" i="5" s="1"/>
  <c r="N34" i="4"/>
  <c r="AH51" i="4"/>
  <c r="J41" i="4"/>
  <c r="AH55" i="4" s="1"/>
  <c r="AH7" i="7" s="1"/>
  <c r="AI51" i="4"/>
  <c r="K41" i="4"/>
  <c r="AI55" i="4" s="1"/>
  <c r="AI7" i="7" s="1"/>
  <c r="H41" i="4"/>
  <c r="AF55" i="4" s="1"/>
  <c r="AF7" i="7" s="1"/>
  <c r="AF51" i="4"/>
  <c r="AG51" i="4"/>
  <c r="I41" i="4"/>
  <c r="AG55" i="4" s="1"/>
  <c r="AG7" i="7" s="1"/>
  <c r="L37" i="5"/>
  <c r="AJ53" i="5" s="1"/>
  <c r="AJ5" i="7" s="1"/>
  <c r="AJ49" i="5"/>
  <c r="J46" i="6" l="1"/>
  <c r="AG59" i="6"/>
  <c r="AG60" i="6" s="1"/>
  <c r="I47" i="6"/>
  <c r="AG61" i="6" s="1"/>
  <c r="AG8" i="7" s="1"/>
  <c r="J33" i="6"/>
  <c r="U59" i="6"/>
  <c r="U60" i="6" s="1"/>
  <c r="I34" i="6"/>
  <c r="U61" i="6" s="1"/>
  <c r="U8" i="7" s="1"/>
  <c r="I37" i="5"/>
  <c r="AG53" i="5" s="1"/>
  <c r="AG5" i="7" s="1"/>
  <c r="M34" i="5"/>
  <c r="K34" i="5"/>
  <c r="L41" i="4"/>
  <c r="AJ55" i="4" s="1"/>
  <c r="AJ7" i="7" s="1"/>
  <c r="AJ51" i="4"/>
  <c r="N38" i="4"/>
  <c r="AK51" i="4"/>
  <c r="M41" i="4"/>
  <c r="AK55" i="4" s="1"/>
  <c r="AK7" i="7" s="1"/>
  <c r="K33" i="6" l="1"/>
  <c r="V59" i="6"/>
  <c r="V60" i="6" s="1"/>
  <c r="J34" i="6"/>
  <c r="V61" i="6" s="1"/>
  <c r="V8" i="7" s="1"/>
  <c r="K46" i="6"/>
  <c r="AH59" i="6"/>
  <c r="AH60" i="6" s="1"/>
  <c r="J47" i="6"/>
  <c r="AH61" i="6" s="1"/>
  <c r="AH8" i="7" s="1"/>
  <c r="N33" i="5"/>
  <c r="AI49" i="5"/>
  <c r="K37" i="5"/>
  <c r="AI53" i="5" s="1"/>
  <c r="AI5" i="7" s="1"/>
  <c r="N34" i="5"/>
  <c r="AK49" i="5"/>
  <c r="M37" i="5"/>
  <c r="AK53" i="5" s="1"/>
  <c r="AK5" i="7" s="1"/>
  <c r="O38" i="4"/>
  <c r="P38" i="4" s="1"/>
  <c r="N41" i="4"/>
  <c r="L46" i="6" l="1"/>
  <c r="AI59" i="6"/>
  <c r="AI60" i="6" s="1"/>
  <c r="K47" i="6"/>
  <c r="AI61" i="6" s="1"/>
  <c r="AI8" i="7" s="1"/>
  <c r="L33" i="6"/>
  <c r="W59" i="6"/>
  <c r="W60" i="6" s="1"/>
  <c r="K34" i="6"/>
  <c r="W61" i="6" s="1"/>
  <c r="W8" i="7" s="1"/>
  <c r="O34" i="5"/>
  <c r="N37" i="5"/>
  <c r="R41" i="4"/>
  <c r="D56" i="7" s="1"/>
  <c r="R37" i="5" l="1"/>
  <c r="P34" i="5"/>
  <c r="M33" i="6"/>
  <c r="N33" i="6" s="1"/>
  <c r="X59" i="6"/>
  <c r="X60" i="6" s="1"/>
  <c r="L34" i="6"/>
  <c r="X61" i="6" s="1"/>
  <c r="X8" i="7" s="1"/>
  <c r="M46" i="6"/>
  <c r="N46" i="6" s="1"/>
  <c r="AJ59" i="6"/>
  <c r="AJ60" i="6" s="1"/>
  <c r="L47" i="6"/>
  <c r="AJ61" i="6" s="1"/>
  <c r="AJ8" i="7" s="1"/>
  <c r="D54" i="7"/>
  <c r="Q33" i="6" l="1"/>
  <c r="Q34" i="6" s="1"/>
  <c r="N34" i="6"/>
  <c r="AK59" i="6"/>
  <c r="AK60" i="6" s="1"/>
  <c r="M47" i="6"/>
  <c r="AK61" i="6" s="1"/>
  <c r="AK8" i="7" s="1"/>
  <c r="Y59" i="6"/>
  <c r="Y60" i="6" s="1"/>
  <c r="M34" i="6"/>
  <c r="Y61" i="6" s="1"/>
  <c r="Y8" i="7" s="1"/>
  <c r="AA47" i="1"/>
  <c r="AB47" i="1"/>
  <c r="AC47" i="1"/>
  <c r="AD47" i="1"/>
  <c r="AE47" i="1"/>
  <c r="AF47" i="1"/>
  <c r="AG47" i="1"/>
  <c r="AH47" i="1"/>
  <c r="AI47" i="1"/>
  <c r="AJ47" i="1"/>
  <c r="AK47" i="1"/>
  <c r="Z47" i="1"/>
  <c r="O47" i="1"/>
  <c r="P47" i="1"/>
  <c r="Q47" i="1"/>
  <c r="R47" i="1"/>
  <c r="S47" i="1"/>
  <c r="T47" i="1"/>
  <c r="U47" i="1"/>
  <c r="V47" i="1"/>
  <c r="W47" i="1"/>
  <c r="X47" i="1"/>
  <c r="Y47" i="1"/>
  <c r="N47" i="1"/>
  <c r="C47" i="1"/>
  <c r="D47" i="1"/>
  <c r="E47" i="1"/>
  <c r="F47" i="1"/>
  <c r="G47" i="1"/>
  <c r="H47" i="1"/>
  <c r="I47" i="1"/>
  <c r="J47" i="1"/>
  <c r="K47" i="1"/>
  <c r="L47" i="1"/>
  <c r="M47" i="1"/>
  <c r="B47" i="1"/>
  <c r="R34" i="6" l="1"/>
  <c r="C57" i="7" s="1"/>
  <c r="Q46" i="6"/>
  <c r="Q47" i="6" s="1"/>
  <c r="N47" i="6"/>
  <c r="R47" i="6" l="1"/>
  <c r="D57" i="7" s="1"/>
  <c r="B8" i="1"/>
  <c r="J14" i="1" l="1"/>
  <c r="G14" i="1"/>
  <c r="B12" i="1"/>
  <c r="E12" i="1" s="1"/>
  <c r="C13" i="1"/>
  <c r="B13" i="1"/>
  <c r="L13" i="1"/>
  <c r="C23" i="1" s="1"/>
  <c r="F23" i="1" s="1"/>
  <c r="I23" i="1" s="1"/>
  <c r="L23" i="1" s="1"/>
  <c r="C33" i="1" s="1"/>
  <c r="F33" i="1" s="1"/>
  <c r="I33" i="1" s="1"/>
  <c r="L33" i="1" s="1"/>
  <c r="D14" i="1"/>
  <c r="F13" i="1"/>
  <c r="B14" i="1"/>
  <c r="H12" i="1"/>
  <c r="M14" i="1"/>
  <c r="D24" i="1" s="1"/>
  <c r="G24" i="1" s="1"/>
  <c r="J24" i="1" s="1"/>
  <c r="M24" i="1" s="1"/>
  <c r="D34" i="1" s="1"/>
  <c r="G34" i="1" s="1"/>
  <c r="J34" i="1" s="1"/>
  <c r="M34" i="1" s="1"/>
  <c r="C14" i="1"/>
  <c r="K12" i="1"/>
  <c r="B22" i="1" s="1"/>
  <c r="I13" i="1"/>
  <c r="E22" i="1" l="1"/>
  <c r="H22" i="1" s="1"/>
  <c r="K22" i="1" s="1"/>
  <c r="B32" i="1" s="1"/>
  <c r="E32" i="1" s="1"/>
  <c r="H32" i="1" s="1"/>
  <c r="K32" i="1" s="1"/>
  <c r="M15" i="1"/>
  <c r="M48" i="1" s="1"/>
  <c r="D15" i="1"/>
  <c r="I15" i="1"/>
  <c r="I48" i="1" s="1"/>
  <c r="H15" i="1"/>
  <c r="H48" i="1" s="1"/>
  <c r="L15" i="1"/>
  <c r="L48" i="1" s="1"/>
  <c r="K15" i="1"/>
  <c r="K48" i="1" s="1"/>
  <c r="E15" i="1"/>
  <c r="E48" i="1" s="1"/>
  <c r="G15" i="1"/>
  <c r="G48" i="1" s="1"/>
  <c r="F15" i="1"/>
  <c r="J15" i="1"/>
  <c r="J48" i="1" s="1"/>
  <c r="C15" i="1"/>
  <c r="B15" i="1"/>
  <c r="N14" i="1"/>
  <c r="N12" i="1"/>
  <c r="D48" i="1" l="1"/>
  <c r="N13" i="1"/>
  <c r="F48" i="1"/>
  <c r="B48" i="1"/>
  <c r="C48" i="1"/>
  <c r="N15" i="1"/>
  <c r="O15" i="1" s="1"/>
  <c r="P15" i="1" l="1"/>
  <c r="E16" i="1" l="1"/>
  <c r="E49" i="1" s="1"/>
  <c r="E51" i="1" s="1"/>
  <c r="L16" i="1"/>
  <c r="H16" i="1"/>
  <c r="H49" i="1" s="1"/>
  <c r="H51" i="1" s="1"/>
  <c r="B16" i="1"/>
  <c r="J25" i="1"/>
  <c r="M16" i="1"/>
  <c r="E18" i="1" l="1"/>
  <c r="E52" i="1" s="1"/>
  <c r="E6" i="7" s="1"/>
  <c r="E9" i="7" s="1"/>
  <c r="L18" i="1"/>
  <c r="L52" i="1" s="1"/>
  <c r="L6" i="7" s="1"/>
  <c r="L9" i="7" s="1"/>
  <c r="L49" i="1"/>
  <c r="L51" i="1" s="1"/>
  <c r="V48" i="1"/>
  <c r="M49" i="1"/>
  <c r="M51" i="1" s="1"/>
  <c r="M18" i="1"/>
  <c r="M52" i="1" s="1"/>
  <c r="M6" i="7" s="1"/>
  <c r="M9" i="7" s="1"/>
  <c r="B27" i="1"/>
  <c r="E27" i="1"/>
  <c r="Q50" i="1" s="1"/>
  <c r="B49" i="1"/>
  <c r="B51" i="1" s="1"/>
  <c r="B18" i="1"/>
  <c r="B52" i="1" s="1"/>
  <c r="B6" i="7" s="1"/>
  <c r="B9" i="7" s="1"/>
  <c r="M27" i="1"/>
  <c r="Y50" i="1" s="1"/>
  <c r="L27" i="1"/>
  <c r="X50" i="1" s="1"/>
  <c r="D25" i="1"/>
  <c r="G25" i="1"/>
  <c r="J16" i="1"/>
  <c r="J27" i="1" s="1"/>
  <c r="V50" i="1" s="1"/>
  <c r="D16" i="1"/>
  <c r="D27" i="1" s="1"/>
  <c r="P50" i="1" s="1"/>
  <c r="I16" i="1"/>
  <c r="K16" i="1"/>
  <c r="C16" i="1"/>
  <c r="H18" i="1"/>
  <c r="H52" i="1" s="1"/>
  <c r="H6" i="7" s="1"/>
  <c r="H9" i="7" s="1"/>
  <c r="F16" i="1"/>
  <c r="F27" i="1" s="1"/>
  <c r="R50" i="1" s="1"/>
  <c r="H27" i="1"/>
  <c r="T50" i="1" s="1"/>
  <c r="N24" i="1"/>
  <c r="G16" i="1"/>
  <c r="G27" i="1" s="1"/>
  <c r="S50" i="1" s="1"/>
  <c r="N16" i="1" l="1"/>
  <c r="S48" i="1"/>
  <c r="C18" i="1"/>
  <c r="C52" i="1" s="1"/>
  <c r="C6" i="7" s="1"/>
  <c r="C9" i="7" s="1"/>
  <c r="C49" i="1"/>
  <c r="C51" i="1" s="1"/>
  <c r="I49" i="1"/>
  <c r="I51" i="1" s="1"/>
  <c r="I18" i="1"/>
  <c r="I52" i="1" s="1"/>
  <c r="I6" i="7" s="1"/>
  <c r="I9" i="7" s="1"/>
  <c r="P48" i="1"/>
  <c r="M25" i="1"/>
  <c r="C25" i="1"/>
  <c r="D49" i="1"/>
  <c r="D51" i="1" s="1"/>
  <c r="D18" i="1"/>
  <c r="D52" i="1" s="1"/>
  <c r="D6" i="7" s="1"/>
  <c r="D9" i="7" s="1"/>
  <c r="C27" i="1"/>
  <c r="O50" i="1" s="1"/>
  <c r="G49" i="1"/>
  <c r="G51" i="1" s="1"/>
  <c r="G18" i="1"/>
  <c r="G52" i="1" s="1"/>
  <c r="G6" i="7" s="1"/>
  <c r="G9" i="7" s="1"/>
  <c r="F18" i="1"/>
  <c r="F52" i="1" s="1"/>
  <c r="F6" i="7" s="1"/>
  <c r="F9" i="7" s="1"/>
  <c r="F49" i="1"/>
  <c r="F51" i="1" s="1"/>
  <c r="B25" i="1"/>
  <c r="J49" i="1"/>
  <c r="J51" i="1" s="1"/>
  <c r="J18" i="1"/>
  <c r="J52" i="1" s="1"/>
  <c r="J6" i="7" s="1"/>
  <c r="J9" i="7" s="1"/>
  <c r="I27" i="1"/>
  <c r="U50" i="1" s="1"/>
  <c r="N50" i="1"/>
  <c r="K49" i="1"/>
  <c r="K51" i="1" s="1"/>
  <c r="K18" i="1"/>
  <c r="K52" i="1" s="1"/>
  <c r="K6" i="7" s="1"/>
  <c r="K9" i="7" s="1"/>
  <c r="K27" i="1"/>
  <c r="W50" i="1" s="1"/>
  <c r="N27" i="1" l="1"/>
  <c r="Q27" i="1" s="1"/>
  <c r="N18" i="1"/>
  <c r="Q16" i="1"/>
  <c r="E25" i="1"/>
  <c r="N48" i="1"/>
  <c r="O48" i="1"/>
  <c r="Y48" i="1"/>
  <c r="F25" i="1"/>
  <c r="R18" i="1" l="1"/>
  <c r="B55" i="7" s="1"/>
  <c r="Q18" i="1"/>
  <c r="N22" i="1"/>
  <c r="H25" i="1"/>
  <c r="N23" i="1"/>
  <c r="I25" i="1"/>
  <c r="R48" i="1"/>
  <c r="Q48" i="1"/>
  <c r="L25" i="1" l="1"/>
  <c r="T48" i="1"/>
  <c r="K25" i="1"/>
  <c r="U48" i="1"/>
  <c r="N25" i="1" l="1"/>
  <c r="O25" i="1" s="1"/>
  <c r="P25" i="1" s="1"/>
  <c r="W48" i="1"/>
  <c r="X48" i="1"/>
  <c r="K36" i="1" l="1"/>
  <c r="AI49" i="1" s="1"/>
  <c r="G26" i="1"/>
  <c r="G28" i="1" l="1"/>
  <c r="S52" i="1" s="1"/>
  <c r="S6" i="7" s="1"/>
  <c r="S9" i="7" s="1"/>
  <c r="S49" i="1"/>
  <c r="S51" i="1" s="1"/>
  <c r="C36" i="1"/>
  <c r="AA49" i="1" s="1"/>
  <c r="E36" i="1"/>
  <c r="AC49" i="1" s="1"/>
  <c r="E26" i="1"/>
  <c r="F36" i="1"/>
  <c r="AD49" i="1" s="1"/>
  <c r="F26" i="1"/>
  <c r="I36" i="1"/>
  <c r="AG49" i="1" s="1"/>
  <c r="M26" i="1"/>
  <c r="K26" i="1"/>
  <c r="J26" i="1"/>
  <c r="D26" i="1"/>
  <c r="M36" i="1"/>
  <c r="AK49" i="1" s="1"/>
  <c r="I26" i="1"/>
  <c r="L36" i="1"/>
  <c r="AJ49" i="1" s="1"/>
  <c r="B26" i="1"/>
  <c r="L26" i="1"/>
  <c r="B36" i="1"/>
  <c r="H26" i="1"/>
  <c r="C26" i="1"/>
  <c r="J36" i="1"/>
  <c r="AH49" i="1" s="1"/>
  <c r="D36" i="1"/>
  <c r="AB49" i="1" s="1"/>
  <c r="H36" i="1"/>
  <c r="AF49" i="1" s="1"/>
  <c r="G36" i="1"/>
  <c r="AE49" i="1" s="1"/>
  <c r="D35" i="1" l="1"/>
  <c r="B35" i="1"/>
  <c r="C35" i="1"/>
  <c r="O49" i="1"/>
  <c r="O51" i="1" s="1"/>
  <c r="C28" i="1"/>
  <c r="O52" i="1" s="1"/>
  <c r="O6" i="7" s="1"/>
  <c r="O9" i="7" s="1"/>
  <c r="N49" i="1"/>
  <c r="N51" i="1" s="1"/>
  <c r="N26" i="1"/>
  <c r="B28" i="1"/>
  <c r="N52" i="1" s="1"/>
  <c r="N6" i="7" s="1"/>
  <c r="N9" i="7" s="1"/>
  <c r="W49" i="1"/>
  <c r="W51" i="1" s="1"/>
  <c r="K28" i="1"/>
  <c r="W52" i="1" s="1"/>
  <c r="W6" i="7" s="1"/>
  <c r="W9" i="7" s="1"/>
  <c r="F28" i="1"/>
  <c r="R52" i="1" s="1"/>
  <c r="R6" i="7" s="1"/>
  <c r="R9" i="7" s="1"/>
  <c r="R49" i="1"/>
  <c r="R51" i="1" s="1"/>
  <c r="X49" i="1"/>
  <c r="X51" i="1" s="1"/>
  <c r="L28" i="1"/>
  <c r="X52" i="1" s="1"/>
  <c r="X6" i="7" s="1"/>
  <c r="X9" i="7" s="1"/>
  <c r="H28" i="1"/>
  <c r="T52" i="1" s="1"/>
  <c r="T6" i="7" s="1"/>
  <c r="T9" i="7" s="1"/>
  <c r="T49" i="1"/>
  <c r="T51" i="1" s="1"/>
  <c r="P49" i="1"/>
  <c r="P51" i="1" s="1"/>
  <c r="D28" i="1"/>
  <c r="P52" i="1" s="1"/>
  <c r="P6" i="7" s="1"/>
  <c r="P9" i="7" s="1"/>
  <c r="Y49" i="1"/>
  <c r="Y51" i="1" s="1"/>
  <c r="F37" i="1"/>
  <c r="AD50" i="1" s="1"/>
  <c r="AD51" i="1" s="1"/>
  <c r="H37" i="1"/>
  <c r="AF50" i="1" s="1"/>
  <c r="AF51" i="1" s="1"/>
  <c r="M28" i="1"/>
  <c r="Y52" i="1" s="1"/>
  <c r="Y6" i="7" s="1"/>
  <c r="Y9" i="7" s="1"/>
  <c r="B37" i="1"/>
  <c r="L37" i="1"/>
  <c r="AJ50" i="1" s="1"/>
  <c r="AJ51" i="1" s="1"/>
  <c r="G37" i="1"/>
  <c r="AE50" i="1" s="1"/>
  <c r="AE51" i="1" s="1"/>
  <c r="M37" i="1"/>
  <c r="AK50" i="1" s="1"/>
  <c r="AK51" i="1" s="1"/>
  <c r="E37" i="1"/>
  <c r="AC50" i="1" s="1"/>
  <c r="AC51" i="1" s="1"/>
  <c r="J37" i="1"/>
  <c r="AH50" i="1" s="1"/>
  <c r="AH51" i="1" s="1"/>
  <c r="I37" i="1"/>
  <c r="AG50" i="1" s="1"/>
  <c r="AG51" i="1" s="1"/>
  <c r="K37" i="1"/>
  <c r="AI50" i="1" s="1"/>
  <c r="AI51" i="1" s="1"/>
  <c r="C37" i="1"/>
  <c r="AA50" i="1" s="1"/>
  <c r="AA51" i="1" s="1"/>
  <c r="D37" i="1"/>
  <c r="AB50" i="1" s="1"/>
  <c r="AB51" i="1" s="1"/>
  <c r="N36" i="1"/>
  <c r="Q36" i="1" s="1"/>
  <c r="Z49" i="1"/>
  <c r="U49" i="1"/>
  <c r="U51" i="1" s="1"/>
  <c r="I28" i="1"/>
  <c r="U52" i="1" s="1"/>
  <c r="U6" i="7" s="1"/>
  <c r="U9" i="7" s="1"/>
  <c r="V49" i="1"/>
  <c r="V51" i="1" s="1"/>
  <c r="J28" i="1"/>
  <c r="V52" i="1" s="1"/>
  <c r="V6" i="7" s="1"/>
  <c r="V9" i="7" s="1"/>
  <c r="E28" i="1"/>
  <c r="Q52" i="1" s="1"/>
  <c r="Q6" i="7" s="1"/>
  <c r="Q9" i="7" s="1"/>
  <c r="Q49" i="1"/>
  <c r="Q51" i="1" s="1"/>
  <c r="B38" i="1" l="1"/>
  <c r="Z52" i="1" s="1"/>
  <c r="Z6" i="7" s="1"/>
  <c r="Z9" i="7" s="1"/>
  <c r="Z48" i="1"/>
  <c r="E35" i="1"/>
  <c r="G35" i="1"/>
  <c r="C38" i="1"/>
  <c r="AA52" i="1" s="1"/>
  <c r="AA6" i="7" s="1"/>
  <c r="AA9" i="7" s="1"/>
  <c r="AA48" i="1"/>
  <c r="AB48" i="1"/>
  <c r="D38" i="1"/>
  <c r="AB52" i="1" s="1"/>
  <c r="AB6" i="7" s="1"/>
  <c r="AB9" i="7" s="1"/>
  <c r="Z50" i="1"/>
  <c r="Z51" i="1" s="1"/>
  <c r="N37" i="1"/>
  <c r="Q37" i="1" s="1"/>
  <c r="Q38" i="1" s="1"/>
  <c r="N28" i="1"/>
  <c r="Q26" i="1"/>
  <c r="F35" i="1"/>
  <c r="R28" i="1" l="1"/>
  <c r="C55" i="7" s="1"/>
  <c r="Q28" i="1"/>
  <c r="K35" i="1"/>
  <c r="H35" i="1"/>
  <c r="J35" i="1"/>
  <c r="L35" i="1"/>
  <c r="I35" i="1"/>
  <c r="G38" i="1"/>
  <c r="AE52" i="1" s="1"/>
  <c r="AE6" i="7" s="1"/>
  <c r="AE9" i="7" s="1"/>
  <c r="AE48" i="1"/>
  <c r="AD48" i="1"/>
  <c r="F38" i="1"/>
  <c r="AD52" i="1" s="1"/>
  <c r="AD6" i="7" s="1"/>
  <c r="AD9" i="7" s="1"/>
  <c r="E38" i="1"/>
  <c r="AC52" i="1" s="1"/>
  <c r="AC6" i="7" s="1"/>
  <c r="AC9" i="7" s="1"/>
  <c r="AC48" i="1"/>
  <c r="N32" i="1" l="1"/>
  <c r="N33" i="1"/>
  <c r="M35" i="1"/>
  <c r="N34" i="1"/>
  <c r="AH48" i="1"/>
  <c r="J38" i="1"/>
  <c r="AH52" i="1" s="1"/>
  <c r="AH6" i="7" s="1"/>
  <c r="AH9" i="7" s="1"/>
  <c r="AG48" i="1"/>
  <c r="I38" i="1"/>
  <c r="AG52" i="1" s="1"/>
  <c r="AG6" i="7" s="1"/>
  <c r="AG9" i="7" s="1"/>
  <c r="AF48" i="1"/>
  <c r="H38" i="1"/>
  <c r="AF52" i="1" s="1"/>
  <c r="AF6" i="7" s="1"/>
  <c r="AF9" i="7" s="1"/>
  <c r="AJ48" i="1"/>
  <c r="L38" i="1"/>
  <c r="AJ52" i="1" s="1"/>
  <c r="AJ6" i="7" s="1"/>
  <c r="AJ9" i="7" s="1"/>
  <c r="K38" i="1"/>
  <c r="AI52" i="1" s="1"/>
  <c r="AI6" i="7" s="1"/>
  <c r="AI9" i="7" s="1"/>
  <c r="AI48" i="1"/>
  <c r="M38" i="1" l="1"/>
  <c r="AK52" i="1" s="1"/>
  <c r="AK6" i="7" s="1"/>
  <c r="AK9" i="7" s="1"/>
  <c r="AK48" i="1"/>
  <c r="N35" i="1"/>
  <c r="N38" i="1" l="1"/>
  <c r="O35" i="1"/>
  <c r="P35" i="1" s="1"/>
  <c r="R38" i="1" l="1"/>
  <c r="D55" i="7" s="1"/>
</calcChain>
</file>

<file path=xl/sharedStrings.xml><?xml version="1.0" encoding="utf-8"?>
<sst xmlns="http://schemas.openxmlformats.org/spreadsheetml/2006/main" count="517" uniqueCount="116">
  <si>
    <t>Patients per Group</t>
  </si>
  <si>
    <t>Annual Totals</t>
  </si>
  <si>
    <t>Patient Group 1</t>
  </si>
  <si>
    <t>Patient Group 2</t>
  </si>
  <si>
    <t>Patient Group 3</t>
  </si>
  <si>
    <t xml:space="preserve">Number of Existing (Stable) Patients on ART </t>
  </si>
  <si>
    <t>Notes</t>
  </si>
  <si>
    <t>Month 1</t>
  </si>
  <si>
    <t>Month 2</t>
  </si>
  <si>
    <t>Month 3</t>
  </si>
  <si>
    <t>Month 4</t>
  </si>
  <si>
    <t>Month 5</t>
  </si>
  <si>
    <t>Month 6</t>
  </si>
  <si>
    <t>Month 7</t>
  </si>
  <si>
    <t>Month 8</t>
  </si>
  <si>
    <t>Month 9</t>
  </si>
  <si>
    <t>Month 10</t>
  </si>
  <si>
    <t>Month 11</t>
  </si>
  <si>
    <t>Month 12</t>
  </si>
  <si>
    <t>Year 1</t>
  </si>
  <si>
    <t>Year 2</t>
  </si>
  <si>
    <t>Year 3</t>
  </si>
  <si>
    <t>Patient Group 4</t>
  </si>
  <si>
    <t>Patient Group 5</t>
  </si>
  <si>
    <t>N/A</t>
  </si>
  <si>
    <t>Total Number of New Patients</t>
  </si>
  <si>
    <t>Assumes all new patients in the previous year, become stable patients in year 2 and year 3</t>
  </si>
  <si>
    <t>Patient Group 6</t>
  </si>
  <si>
    <t>Average</t>
  </si>
  <si>
    <t>INSTRUCTIONS</t>
  </si>
  <si>
    <t>Total Number of New Patients Divided by 12</t>
  </si>
  <si>
    <t>Summary of Totals</t>
  </si>
  <si>
    <t>Number of Existing Patients  in Year 1 Divided by 6</t>
  </si>
  <si>
    <t>Number of Existing Patients  in Year 1 Divided by 4</t>
  </si>
  <si>
    <t>Number of Existing Patients  in Year 1 Divided by 3</t>
  </si>
  <si>
    <t>Number of Existing Patients  in Year 1 Divided by 2</t>
  </si>
  <si>
    <t>Number of Extra Months of ARV Stock Needed</t>
  </si>
  <si>
    <t>OBJECTIVES</t>
  </si>
  <si>
    <t>Inputs from "Start- Inputs and Assumptions"</t>
  </si>
  <si>
    <t>All new patients predicted to be identified as positive in the next year, and will be enrolled on to ART</t>
  </si>
  <si>
    <t>Flat Rate of New Patients Starting ART per Month</t>
  </si>
  <si>
    <t xml:space="preserve"> Graph 1: Comparison of Model Results Across MMS  and Treat All Scenarios</t>
  </si>
  <si>
    <t>2 Month Multi Month Prescribing and Treat All</t>
  </si>
  <si>
    <t>3 Month Multi Month Prescribing and Treat All</t>
  </si>
  <si>
    <t>4 Month Multi Month Prescribing and Treat All</t>
  </si>
  <si>
    <t>6 Month Multi Month Prescribing and Treat All</t>
  </si>
  <si>
    <t>Graph 2: Number of Extra Months of ARV Stock Needed to Implement MMP and Treat All</t>
  </si>
  <si>
    <t xml:space="preserve">1) This tool intends to help country governments, donors, and other stakeholders consider the total amount of ARV treatments (1 ARV treament=1 ART patient) needed to implement multi-month prescribing (MMP) and treat all.  </t>
  </si>
  <si>
    <t xml:space="preserve">2) The tool allows countries to consider plans or models for transitioning an ARV distribution system from monthly to 2-, 3-, 4-, or 6-month multi-month prescribing programs, and also the impact of new patients (starting on ART from treat all programming) becoming stable patients and eligible for multi-month prescribing (and thereby feeding into multi-month prescribing ARV distribution systems in years 2 and 3). </t>
  </si>
  <si>
    <t xml:space="preserve">3) The tool also provides stakeholders an opportunity to model and note the total number of extra ART treatments needed to "jump-start" multi-month prescribing and treat all, as a country shifts from monthly prescribing to 2-, 3-, 4-, or 6-month multi-month prescribing.   </t>
  </si>
  <si>
    <r>
      <t>Fill-In All Cells  Marked in</t>
    </r>
    <r>
      <rPr>
        <b/>
        <shadow/>
        <u/>
        <sz val="12"/>
        <color theme="1"/>
        <rFont val="Calibri"/>
        <family val="2"/>
      </rPr>
      <t xml:space="preserve"> </t>
    </r>
    <r>
      <rPr>
        <b/>
        <shadow/>
        <u/>
        <sz val="12"/>
        <color rgb="FF00B050"/>
        <rFont val="Calibri"/>
        <family val="2"/>
      </rPr>
      <t>Green</t>
    </r>
    <r>
      <rPr>
        <shadow/>
        <sz val="12"/>
        <rFont val="Calibri"/>
        <family val="2"/>
      </rPr>
      <t xml:space="preserve">.                                                                                                                                                                                                                                                                                                                                                                                                </t>
    </r>
    <r>
      <rPr>
        <b/>
        <shadow/>
        <sz val="12"/>
        <rFont val="Calibri"/>
        <family val="2"/>
      </rPr>
      <t xml:space="preserve">The information noted in the green cells will pre-populate cells in the 2 month-, 3-month, 4-month, 6-month, and "total"  multi-month prescribing model spreadsheets, to provide an idea of how multi-month prescribing and treat all would be implemented over a 3 year period.  Due to the many nuances for HIV care and treat, and supply chain programming in each country, this is a basic model, and can be modified as needed.                                                                                                                                                                                    </t>
    </r>
  </si>
  <si>
    <t>Multi-Month Prescribing 6 Months</t>
  </si>
  <si>
    <t>6 Month Multi-Month Prescribing, Year 1</t>
  </si>
  <si>
    <t>Total ARV Treatment Stock for  Multi-Month Prescribing Phase-In (first 6 months), and Total for ARV Treatment Stock for  multi-month Prescribing for the remainder of the year</t>
  </si>
  <si>
    <t>New Patients from Previous Year not on Multi-Month Prescribing Yet</t>
  </si>
  <si>
    <t>6 Month Multi-Month Prescribing, Year 2</t>
  </si>
  <si>
    <t xml:space="preserve">Total for ARV Treatment Stock for  multi-month Prescribing </t>
  </si>
  <si>
    <t>6 Month Multi-Month Prescribing, Year 3</t>
  </si>
  <si>
    <t>Extra ARV Treatment Stock Needed for New Patients under Treat All</t>
  </si>
  <si>
    <t>New Patients (Treat All) on Monthly Treatment</t>
  </si>
  <si>
    <t>Grand Total (Multi-Month and Treat All)</t>
  </si>
  <si>
    <t xml:space="preserve">Total for ARV Treatment Stock for  multi-month prescribing </t>
  </si>
  <si>
    <t>Extra Months of ARV Treatment Stock Needed to Implement 6 Month Multi- Month Prescribing from beginning of the year</t>
  </si>
  <si>
    <t>Extra ARV Treatment  Stock needed to assure 6 Month Multi-Month Prescribing under this model</t>
  </si>
  <si>
    <t>Extra Months of ARV Treatment Stock Needed to Implement 6 Month Multi Month Prescribing and Treat All</t>
  </si>
  <si>
    <t xml:space="preserve">Total for ARV Treatment Stock for  6 Month Multi-Month Prescribing </t>
  </si>
  <si>
    <t>Multi-Month Prescribing 4 Months</t>
  </si>
  <si>
    <t>4-Month Multi-Month Prescribing, Year 1</t>
  </si>
  <si>
    <t>Extra Months of ARV Treatment Stock Needed to Implement 4 Months Prescribing from beginning of the year</t>
  </si>
  <si>
    <t>4 Month Multi-Month Prescribing, Year 2</t>
  </si>
  <si>
    <t>4 Month Multi-Month Prescribing, Year 3</t>
  </si>
  <si>
    <t>Total ARV Treatment Stock for  Multi-Month Prescribing Phase-In (first 4 months), and Total for ARV Treatment Stock for  Multi-Month Prescribing for the remainder of the year</t>
  </si>
  <si>
    <t xml:space="preserve">Total for ARV Treatment Stock for  Multi-Month Prescribing </t>
  </si>
  <si>
    <t xml:space="preserve">Total for ARV Treatment Stock for  4 Multi-Month Prescribing </t>
  </si>
  <si>
    <t>Extra ARV Treatment  Stock needed to assure 4 Month Multi-Month Prescribing under this model</t>
  </si>
  <si>
    <t>Extra Months of ARV Treatment Stock Needed to Start 4 Month Multi-Month Prescribing and Test and Start</t>
  </si>
  <si>
    <t>Multi-Month Prescribing 3 Months</t>
  </si>
  <si>
    <t>Multi-Month Prescribing 3 Month Model, Year 1</t>
  </si>
  <si>
    <t>Multi-Month Prescribing 3 Month Model, Year 2</t>
  </si>
  <si>
    <t>Multi-Month Prescribing 3 Month Model, Year 3</t>
  </si>
  <si>
    <t xml:space="preserve">New Patients (Treat All) </t>
  </si>
  <si>
    <t>Total ARV Treatment Stock for  Multi-Month Prescribing Phase-In (first 3 months), and Total for ARV Treatment Stock for  Multi-Month Prescribing for the remainder of the year</t>
  </si>
  <si>
    <t>New Patients (Treat All)  on Monthly Prescribing</t>
  </si>
  <si>
    <t xml:space="preserve">2-Month Multi-Month Prescribing </t>
  </si>
  <si>
    <t>2 Month Multi-Month Prescribing, Year 1</t>
  </si>
  <si>
    <t>2 Month Multi-Month Prescribing, Year 2</t>
  </si>
  <si>
    <t>2 Month Multi-Month Prescribing, Year 3</t>
  </si>
  <si>
    <t>Total ARV Treatment Stock for  Multi-Month Prescribing Phase-In (first 2 months), and Total for ARV Treatment Stock for  Multi-Month Prescribing for the remainder of the year</t>
  </si>
  <si>
    <t xml:space="preserve">Total for ARV Treatment Stock for 2 Month  Multi-Month Prescribing </t>
  </si>
  <si>
    <t>Extra Months of ARV Treatment Stock Needed to Implement 2 Month Multi-Month Prescribing and Treat All</t>
  </si>
  <si>
    <t>Extra Months of ARV Treatment Stock Needed to Implement 2 Month Multi-Month Prescribing from beginning of the year</t>
  </si>
  <si>
    <t>Extra Months of ARV Treatment Stock Needed to Implement 2 Month  Multi-Month Prescribing from beginning of the year</t>
  </si>
  <si>
    <t>Extra Months of ARV Treatment Stock Needed to Implement 2 Month Multi-Month Prescribing and Test and Start</t>
  </si>
  <si>
    <t>Total for ARV Treatment Stock for 3 Month Multi Month Prescribing</t>
  </si>
  <si>
    <t>New Patients (Treat All) on Monthly Prescribing</t>
  </si>
  <si>
    <t>Extra ARV Treatment  Stock needed to assure 3 Month Multi-Month Prescribing under this model</t>
  </si>
  <si>
    <t>Extra Months of ARV Treatment Stock Needed to Implement 3 Month Multi-Month Prescribing from beginning of the year</t>
  </si>
  <si>
    <t>Extra Months of ARV Treatment Stock Needed to Implement 3 Month Multi-Month Prescribing and Treat All</t>
  </si>
  <si>
    <t>Total Number of New HIV+ Patients</t>
  </si>
  <si>
    <t>Data/Tool Considerations</t>
  </si>
  <si>
    <t xml:space="preserve">Total Number of Treat All Patients (New patients, and former new patients transitioning to stable patients) </t>
  </si>
  <si>
    <t>Extra ARV Treatment  Stock needed to assure 2 Month Multi-Month Prescribing under this model</t>
  </si>
  <si>
    <t xml:space="preserve">Total Number of Treat All ARV Treamtments (New patients, and former new patients transitioning to stable patients) </t>
  </si>
  <si>
    <t>1) This tool should be used for modeling purposes-only, and the results of the tool should not be the basis for actual program implementation, procurement, or other program management activities, as further discussion, analysis, and decision-making with various stakeholders is needed.</t>
  </si>
  <si>
    <t xml:space="preserve">2) Anyone using this tool, should feel free to adjust the number of existing (stable patients) and total number of new patients for years 1, 2, and 3, as needed to reflect the reality of their country, current and future HIV treatment target, and/or for modeling out scenarios regarding MMP and treat all.  </t>
  </si>
  <si>
    <t xml:space="preserve">3)  The definition of stable patients (the basis for determining multi-month prescribing) is up to the user to define.  There is no set definition for this tool, adjust as needed.  This tool assumes all stable patients in year 1, will remain stable patients in years 2 and 3; and stable patients in year 2 will remain stable patients in year 3.   </t>
  </si>
  <si>
    <t xml:space="preserve">4) This tool considers all "new" patients (part of treat all) to become "stable" patients and eligible for multi-month prescribing, after 1 year.  However for the first year after a patient begins ART, they will receive their ARVs on a monthly basis, and transition to multi-monthly prescribing, exactly 1 year after starting ART.  
For example, a new patient that begins ART in month 3 of year 1, will receive monthly ARV prescribing for the remainder of year 1 (months 4-12), and the beginning of year 2 (months 1 and 2); however, starting in month 3 of year 2, this patient would be considered stable (and eligible for MMP) and will start receiving multi-month prescribing for the remainder of year 2 and all of year 3.  
This tool determined a 1 year period was appropriate for moving new patients from monthly prescribing to multi-month prescribing,   as a new patient will have likely gone through two viral load tests, and there will be a lengthy record to note patient adherence to ART, or reaction to different regimens.  </t>
  </si>
  <si>
    <t xml:space="preserve">5) The number of new HIV+ patients, is defined as the forecasted number of patients who will test positive for HIV in the upcoming year, and become eligible to receive ART; or the number of current PLWHIV that are now eligible for ART, given that their CD4 count  is &gt;500 (from when they were last tested).  This is completely open to edit and adjustment as needed, based on the forecasted testing, and positivity rates in a country, the population of PLWHIV with CD4 above 500, or other scenarios the user would like to model. </t>
  </si>
  <si>
    <t xml:space="preserve">6) Additionally, the number of new HIV+ patients is not "dynamic", instead we are assuming new HIV+ patients will enroll into treatment uniformly across each of the 12 months in the tool. Thereby, the number of new HIV+ patients for each year is a compound rate.  Seasonality of HIVE testing and  ART enrollment is not considered in this tool.  </t>
  </si>
  <si>
    <t>7) This model assumes a "symmetrical" implementation of multi-month prescribing across a "group" of patients that is a factor of 12.  It is possible to adjust the number of patient groups to reflect the reality of a country (such as the implementation of multi-month prescribing would take place over 10 regions, or 30 health centers, etc).</t>
  </si>
  <si>
    <t xml:space="preserve">8) This tool can only model multi-month prescribing and treat all either nationally (all levels of a country's health system/supply chain), or across one-level of a health system/supply chain (i.e. provincial/regional, district, health facility, etc). The tool is unable to differentiate between and/or link the various levels of a health system/supply chain.  
This means if:
• The tool is used at a national level, one would observe how multi-month prescribing and treat all would affect all PLWHIV in the country.
• The tool is applied at the provincial/regional level, the tool is noting the number of ARV treatments needed for all PLWHIV within a province/region;
• The tool is applied at the district level, the tool is noting the number of ARV treatments needed for all PLWHIV within a district; etc.    
• The tool is applied at the health facility/clinic level, the tool is noting the number of ARV treatments needed for all PLWHIV that receive their ARVs from that health facility/clinic.
</t>
  </si>
  <si>
    <t xml:space="preserve">9) This tool does not account for any stock-on-hand in country, or for future procurement via supply plans.  Essentially, this tool provides the number of ARV treatments needed each month for ART patients (stable, new, and patients from the previous year becoming stable).  Essentially the tool acts as though there is zero ARVs in-country as of month 1, year 1.  Further the tool assumes 100% consumption each month, and there is no extra ARVs remaining from the previous month that could be applied for the treatment of patients in future months.  </t>
  </si>
  <si>
    <t xml:space="preserve">10) For each MMP scenario spreadsheet, there is an area in year 1, surrounded by a doted red line.  This represented the phase-in period for starting multi-month prescribing.  The tool assumes an even phase-in period of:
• 2 months for 2-month multi-month prescribing;
• 3 months for 3-month multi-month prescribing;
• 4 months for 4-month multi-month prescribing; and 
• 6-months for 6-month multi-month prescribing. 
It’s possible to phase-in multi-month prescribing during other time periods (all at once, or over several months to years).   However, the purpose of this tool is to only consider the ARV treatments needed for implementing multi-month prescribing and treat-all under 2-, 3-, 4-, or 6-month multi-month prescribing scenarios.  
Overall, PEPFAR has noted that a shorter phase-in period would mean the system would require less ARV treatments cumulatively for the entire year, but more ARV treatments at the start of implementation.  A longer phase-in period requires more ARV treatments cumulatively for the year, but less ARV treatments at the beginning of implementation.  PEPFAR is also testing a tool to model 3-month multi-month prescribing from implementing all at-once through a slow phase-in over 12 months.  A similar model is being developed for moving from 3-month multi-month prescribing to 6-month multi-month prescribing. 
</t>
  </si>
  <si>
    <t>11) It is possible to complete 5-, 7-, 9-, 10-, or 11-month multi-month prescribing.  However, after modeling this, PEPFAR noted that this would mean patients would receive their ARVs during different months from year to year.  This could lead to issues with adherence, and thereby PEPFAR decided to not continue modeling multi-month prescribing for these scenarios.</t>
  </si>
  <si>
    <t>12) Since 1 ARV Treatment= 1 ART Patient, by noting the total number of ARV treatments needed resulting from this model;  a country could apply their treatment guidelines and care and treatment data (% of patients on first-, second-, or third-line; % of adult-, pediatric-, adolescent-, PMTCT-patients; % of patients on different formulations, etc), to determine the quantity of actual ARV formulations used for care and treatment programming.</t>
  </si>
  <si>
    <t xml:space="preserve">13 ) Abbreviations:
MMP- Multi-month prescribing
PLWHIV- People living with HIV/AIDS
ART- Antiretroviral treatment
ARV- Antiretroviral drugs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</si>
</sst>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 &quot;-&quot;??_);_(@_)"/>
    <numFmt numFmtId="165" formatCode="_(* #,##0_);_(* \(#,##0\);_(* &quot;-&quot;??_);_(@_)"/>
    <numFmt numFmtId="166" formatCode="mmmm"/>
    <numFmt numFmtId="167" formatCode="#,##0.0_);\(#,##0.0\)"/>
  </numFmts>
  <fonts count="31" x14ac:knownFonts="1">
    <font>
      <sz val="11"/>
      <color theme="1"/>
      <name val="Calibri"/>
      <family val="2"/>
      <scheme val="minor"/>
    </font>
    <font>
      <sz val="11"/>
      <color theme="1"/>
      <name val="Calibri"/>
      <family val="2"/>
      <scheme val="minor"/>
    </font>
    <font>
      <b/>
      <shadow/>
      <sz val="20"/>
      <color theme="0"/>
      <name val="Calibri"/>
      <family val="2"/>
    </font>
    <font>
      <sz val="11"/>
      <color theme="1"/>
      <name val="Calibri"/>
      <family val="2"/>
    </font>
    <font>
      <b/>
      <shadow/>
      <sz val="12"/>
      <color theme="0"/>
      <name val="Calibri"/>
      <family val="2"/>
    </font>
    <font>
      <b/>
      <sz val="11"/>
      <color rgb="FF000000"/>
      <name val="Calibri"/>
      <family val="2"/>
    </font>
    <font>
      <b/>
      <sz val="11"/>
      <color rgb="FFFF0000"/>
      <name val="Calibri"/>
      <family val="2"/>
    </font>
    <font>
      <b/>
      <shadow/>
      <sz val="12"/>
      <color theme="1"/>
      <name val="Calibri"/>
      <family val="2"/>
    </font>
    <font>
      <b/>
      <shadow/>
      <sz val="12"/>
      <name val="Calibri"/>
      <family val="2"/>
    </font>
    <font>
      <b/>
      <shadow/>
      <u/>
      <sz val="12"/>
      <color theme="1"/>
      <name val="Calibri"/>
      <family val="2"/>
    </font>
    <font>
      <b/>
      <shadow/>
      <u/>
      <sz val="12"/>
      <color rgb="FF00B050"/>
      <name val="Calibri"/>
      <family val="2"/>
    </font>
    <font>
      <shadow/>
      <sz val="12"/>
      <name val="Calibri"/>
      <family val="2"/>
    </font>
    <font>
      <sz val="10"/>
      <color indexed="8"/>
      <name val="Helvetica"/>
    </font>
    <font>
      <sz val="10"/>
      <color indexed="8"/>
      <name val="Helvetica"/>
      <family val="2"/>
    </font>
    <font>
      <sz val="11"/>
      <color rgb="FFFF0000"/>
      <name val="Calibri"/>
      <family val="2"/>
      <scheme val="minor"/>
    </font>
    <font>
      <sz val="11"/>
      <color theme="0"/>
      <name val="Calibri"/>
      <family val="2"/>
      <scheme val="minor"/>
    </font>
    <font>
      <sz val="11"/>
      <color theme="0"/>
      <name val="Calibri"/>
      <family val="2"/>
    </font>
    <font>
      <sz val="11"/>
      <color rgb="FFFF0000"/>
      <name val="Calibri"/>
      <family val="2"/>
    </font>
    <font>
      <b/>
      <sz val="11"/>
      <color theme="0"/>
      <name val="Calibri"/>
      <family val="2"/>
    </font>
    <font>
      <sz val="10"/>
      <color theme="0"/>
      <name val="Helvetica"/>
    </font>
    <font>
      <b/>
      <sz val="11"/>
      <color theme="1"/>
      <name val="Calibri"/>
      <family val="2"/>
    </font>
    <font>
      <b/>
      <sz val="11"/>
      <color theme="9" tint="-0.499984740745262"/>
      <name val="Calibri"/>
      <family val="2"/>
    </font>
    <font>
      <b/>
      <sz val="11"/>
      <name val="Calibri"/>
      <family val="2"/>
    </font>
    <font>
      <sz val="11"/>
      <name val="Calibri"/>
      <family val="2"/>
    </font>
    <font>
      <b/>
      <sz val="11"/>
      <color theme="1"/>
      <name val="Calibri"/>
      <family val="2"/>
      <scheme val="minor"/>
    </font>
    <font>
      <b/>
      <sz val="22"/>
      <color theme="1"/>
      <name val="Calibri"/>
      <family val="2"/>
      <scheme val="minor"/>
    </font>
    <font>
      <b/>
      <sz val="22"/>
      <color theme="1"/>
      <name val="Calibri"/>
      <family val="2"/>
    </font>
    <font>
      <sz val="10"/>
      <color rgb="FFFF0000"/>
      <name val="Helvetica"/>
      <family val="2"/>
    </font>
    <font>
      <sz val="20"/>
      <color theme="1"/>
      <name val="Calibri"/>
      <family val="2"/>
      <scheme val="minor"/>
    </font>
    <font>
      <b/>
      <sz val="20"/>
      <color theme="1"/>
      <name val="Calibri"/>
      <family val="2"/>
      <scheme val="minor"/>
    </font>
    <font>
      <b/>
      <shadow/>
      <sz val="22"/>
      <name val="Calibri"/>
      <family val="2"/>
    </font>
  </fonts>
  <fills count="15">
    <fill>
      <patternFill patternType="none"/>
    </fill>
    <fill>
      <patternFill patternType="gray125"/>
    </fill>
    <fill>
      <patternFill patternType="solid">
        <fgColor rgb="FFDFE3E5"/>
        <bgColor indexed="64"/>
      </patternFill>
    </fill>
    <fill>
      <patternFill patternType="solid">
        <fgColor theme="0"/>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92D050"/>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rgb="FF00B050"/>
        <bgColor indexed="64"/>
      </patternFill>
    </fill>
    <fill>
      <patternFill patternType="solid">
        <fgColor theme="2"/>
        <bgColor indexed="64"/>
      </patternFill>
    </fill>
  </fills>
  <borders count="38">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10"/>
      </left>
      <right style="thin">
        <color indexed="10"/>
      </right>
      <top style="thin">
        <color indexed="10"/>
      </top>
      <bottom style="thin">
        <color indexed="10"/>
      </bottom>
      <diagonal/>
    </border>
    <border>
      <left style="thin">
        <color indexed="64"/>
      </left>
      <right style="thin">
        <color indexed="64"/>
      </right>
      <top/>
      <bottom style="thin">
        <color indexed="64"/>
      </bottom>
      <diagonal/>
    </border>
    <border>
      <left style="thin">
        <color indexed="10"/>
      </left>
      <right style="thin">
        <color indexed="10"/>
      </right>
      <top style="thin">
        <color indexed="10"/>
      </top>
      <bottom/>
      <diagonal/>
    </border>
    <border>
      <left style="thin">
        <color indexed="10"/>
      </left>
      <right/>
      <top style="thin">
        <color indexed="10"/>
      </top>
      <bottom style="thin">
        <color indexed="10"/>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right/>
      <top style="thin">
        <color indexed="64"/>
      </top>
      <bottom style="medium">
        <color indexed="64"/>
      </bottom>
      <diagonal/>
    </border>
    <border>
      <left/>
      <right/>
      <top style="dashDot">
        <color indexed="64"/>
      </top>
      <bottom/>
      <diagonal/>
    </border>
    <border>
      <left style="dashDot">
        <color indexed="64"/>
      </left>
      <right/>
      <top style="dashDot">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Dot">
        <color indexed="64"/>
      </left>
      <right/>
      <top style="thin">
        <color indexed="64"/>
      </top>
      <bottom style="dashDot">
        <color indexed="64"/>
      </bottom>
      <diagonal/>
    </border>
    <border>
      <left/>
      <right/>
      <top style="thin">
        <color indexed="64"/>
      </top>
      <bottom style="dashDot">
        <color indexed="64"/>
      </bottom>
      <diagonal/>
    </border>
    <border>
      <left/>
      <right style="thin">
        <color indexed="64"/>
      </right>
      <top style="thin">
        <color indexed="64"/>
      </top>
      <bottom style="dashDot">
        <color indexed="64"/>
      </bottom>
      <diagonal/>
    </border>
    <border>
      <left style="mediumDashed">
        <color rgb="FFFF0000"/>
      </left>
      <right style="thin">
        <color indexed="64"/>
      </right>
      <top style="thin">
        <color indexed="64"/>
      </top>
      <bottom style="thin">
        <color indexed="64"/>
      </bottom>
      <diagonal/>
    </border>
    <border>
      <left style="thin">
        <color indexed="64"/>
      </left>
      <right/>
      <top style="mediumDashed">
        <color rgb="FFFF0000"/>
      </top>
      <bottom style="thin">
        <color indexed="64"/>
      </bottom>
      <diagonal/>
    </border>
    <border>
      <left style="thin">
        <color indexed="64"/>
      </left>
      <right style="thin">
        <color indexed="64"/>
      </right>
      <top style="mediumDashed">
        <color rgb="FFFF0000"/>
      </top>
      <bottom style="thin">
        <color indexed="64"/>
      </bottom>
      <diagonal/>
    </border>
    <border>
      <left style="thin">
        <color indexed="64"/>
      </left>
      <right style="mediumDashed">
        <color rgb="FFFF0000"/>
      </right>
      <top style="thin">
        <color indexed="64"/>
      </top>
      <bottom style="thin">
        <color indexed="64"/>
      </bottom>
      <diagonal/>
    </border>
    <border>
      <left/>
      <right style="thin">
        <color indexed="64"/>
      </right>
      <top style="mediumDashed">
        <color rgb="FFFF0000"/>
      </top>
      <bottom style="thin">
        <color indexed="64"/>
      </bottom>
      <diagonal/>
    </border>
    <border>
      <left style="mediumDashed">
        <color rgb="FFFF0000"/>
      </left>
      <right style="thin">
        <color indexed="64"/>
      </right>
      <top style="mediumDashed">
        <color rgb="FFFF0000"/>
      </top>
      <bottom style="thin">
        <color indexed="64"/>
      </bottom>
      <diagonal/>
    </border>
    <border>
      <left style="mediumDashed">
        <color rgb="FFFF0000"/>
      </left>
      <right style="thin">
        <color indexed="64"/>
      </right>
      <top style="thin">
        <color indexed="64"/>
      </top>
      <bottom style="mediumDashed">
        <color rgb="FFFF0000"/>
      </bottom>
      <diagonal/>
    </border>
    <border>
      <left style="thin">
        <color indexed="64"/>
      </left>
      <right style="thin">
        <color indexed="64"/>
      </right>
      <top style="thin">
        <color indexed="64"/>
      </top>
      <bottom style="mediumDashed">
        <color rgb="FFFF000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7">
    <xf numFmtId="0" fontId="0" fillId="0" borderId="0"/>
    <xf numFmtId="164" fontId="1" fillId="0" borderId="0" applyFont="0" applyFill="0" applyBorder="0" applyAlignment="0" applyProtection="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2" fillId="0" borderId="0" applyNumberFormat="0" applyFill="0" applyBorder="0" applyProtection="0">
      <alignment vertical="top" wrapText="1"/>
    </xf>
  </cellStyleXfs>
  <cellXfs count="261">
    <xf numFmtId="0" fontId="0" fillId="0" borderId="0" xfId="0"/>
    <xf numFmtId="0" fontId="0" fillId="3" borderId="5" xfId="0" applyFill="1" applyBorder="1"/>
    <xf numFmtId="0" fontId="0" fillId="0" borderId="5" xfId="0" applyBorder="1"/>
    <xf numFmtId="0" fontId="5" fillId="3" borderId="5" xfId="25" applyFont="1" applyFill="1" applyBorder="1" applyAlignment="1">
      <alignment vertical="center" wrapText="1"/>
    </xf>
    <xf numFmtId="0" fontId="5" fillId="4" borderId="5" xfId="25" applyFont="1" applyFill="1" applyBorder="1">
      <alignment vertical="center"/>
    </xf>
    <xf numFmtId="165" fontId="3" fillId="4" borderId="5" xfId="1" applyNumberFormat="1" applyFont="1" applyFill="1" applyBorder="1" applyAlignment="1" applyProtection="1">
      <alignment horizontal="right" vertical="center"/>
      <protection locked="0"/>
    </xf>
    <xf numFmtId="165" fontId="6" fillId="4" borderId="5" xfId="1" applyNumberFormat="1" applyFont="1" applyFill="1" applyBorder="1" applyAlignment="1" applyProtection="1">
      <alignment horizontal="center" vertical="center" wrapText="1"/>
      <protection locked="0"/>
    </xf>
    <xf numFmtId="166" fontId="12" fillId="4" borderId="7" xfId="26" applyNumberFormat="1" applyFont="1" applyFill="1" applyBorder="1" applyAlignment="1">
      <alignment horizontal="right" vertical="center" wrapText="1"/>
    </xf>
    <xf numFmtId="165" fontId="3" fillId="4" borderId="5" xfId="1" applyNumberFormat="1" applyFont="1" applyFill="1" applyBorder="1" applyAlignment="1" applyProtection="1">
      <alignment horizontal="center" vertical="center" wrapText="1"/>
      <protection locked="0"/>
    </xf>
    <xf numFmtId="165" fontId="15" fillId="7" borderId="5" xfId="0" applyNumberFormat="1" applyFont="1" applyFill="1" applyBorder="1"/>
    <xf numFmtId="0" fontId="15" fillId="7" borderId="5" xfId="0" applyFont="1" applyFill="1" applyBorder="1"/>
    <xf numFmtId="165" fontId="3" fillId="8" borderId="5" xfId="1" applyNumberFormat="1" applyFont="1" applyFill="1" applyBorder="1" applyAlignment="1" applyProtection="1">
      <alignment horizontal="right" vertical="center"/>
      <protection locked="0"/>
    </xf>
    <xf numFmtId="164" fontId="0" fillId="8" borderId="5" xfId="0" applyNumberFormat="1" applyFill="1" applyBorder="1"/>
    <xf numFmtId="166" fontId="12" fillId="4" borderId="9" xfId="26" applyNumberFormat="1" applyFont="1" applyFill="1" applyBorder="1" applyAlignment="1">
      <alignment horizontal="right" vertical="center" wrapText="1"/>
    </xf>
    <xf numFmtId="165" fontId="0" fillId="0" borderId="5" xfId="0" applyNumberFormat="1" applyBorder="1"/>
    <xf numFmtId="165" fontId="21" fillId="4" borderId="5" xfId="1" applyNumberFormat="1" applyFont="1" applyFill="1" applyBorder="1" applyAlignment="1" applyProtection="1">
      <alignment horizontal="right" vertical="center"/>
      <protection locked="0"/>
    </xf>
    <xf numFmtId="165" fontId="21" fillId="4" borderId="5" xfId="1" applyNumberFormat="1" applyFont="1" applyFill="1" applyBorder="1" applyAlignment="1" applyProtection="1">
      <alignment horizontal="center" vertical="center" wrapText="1"/>
      <protection locked="0"/>
    </xf>
    <xf numFmtId="165" fontId="6" fillId="3" borderId="0" xfId="1" applyNumberFormat="1" applyFont="1" applyFill="1" applyBorder="1" applyAlignment="1" applyProtection="1">
      <alignment horizontal="center" vertical="center" wrapText="1"/>
      <protection locked="0"/>
    </xf>
    <xf numFmtId="0" fontId="7" fillId="3" borderId="1" xfId="25" applyFont="1" applyFill="1" applyBorder="1" applyAlignment="1">
      <alignment horizontal="left" vertical="center" wrapText="1"/>
    </xf>
    <xf numFmtId="0" fontId="4" fillId="3" borderId="0" xfId="25" applyFont="1" applyFill="1" applyBorder="1" applyAlignment="1">
      <alignment horizontal="left" vertical="center" wrapText="1"/>
    </xf>
    <xf numFmtId="0" fontId="20" fillId="0" borderId="0" xfId="25" applyFont="1" applyBorder="1" applyAlignment="1">
      <alignment vertical="center" wrapText="1"/>
    </xf>
    <xf numFmtId="0" fontId="3" fillId="0" borderId="0" xfId="25" applyFont="1" applyBorder="1" applyAlignment="1">
      <alignment vertical="center" wrapText="1"/>
    </xf>
    <xf numFmtId="0" fontId="3" fillId="0" borderId="0" xfId="25" applyFont="1" applyFill="1" applyBorder="1" applyAlignment="1">
      <alignment vertical="center" wrapText="1"/>
    </xf>
    <xf numFmtId="165" fontId="6" fillId="3" borderId="0" xfId="1" applyNumberFormat="1" applyFont="1" applyFill="1" applyBorder="1" applyAlignment="1" applyProtection="1">
      <alignment vertical="center" wrapText="1"/>
      <protection locked="0"/>
    </xf>
    <xf numFmtId="0" fontId="8" fillId="3" borderId="5" xfId="25" applyFont="1" applyFill="1" applyBorder="1" applyAlignment="1">
      <alignment horizontal="left" vertical="center" wrapText="1"/>
    </xf>
    <xf numFmtId="165" fontId="22" fillId="3" borderId="5" xfId="1" applyNumberFormat="1" applyFont="1" applyFill="1" applyBorder="1" applyAlignment="1" applyProtection="1">
      <alignment horizontal="center" vertical="center" wrapText="1"/>
      <protection locked="0"/>
    </xf>
    <xf numFmtId="0" fontId="5" fillId="2" borderId="1" xfId="25" applyFont="1" applyFill="1" applyBorder="1" applyAlignment="1">
      <alignment vertical="center" wrapText="1"/>
    </xf>
    <xf numFmtId="165" fontId="23" fillId="3" borderId="5" xfId="1" applyNumberFormat="1" applyFont="1" applyFill="1" applyBorder="1" applyAlignment="1" applyProtection="1">
      <alignment vertical="center" wrapText="1"/>
      <protection locked="0"/>
    </xf>
    <xf numFmtId="165" fontId="23" fillId="3" borderId="5" xfId="1" applyNumberFormat="1" applyFont="1" applyFill="1" applyBorder="1" applyAlignment="1" applyProtection="1">
      <alignment horizontal="center" vertical="center" wrapText="1"/>
      <protection locked="0"/>
    </xf>
    <xf numFmtId="0" fontId="8" fillId="3" borderId="2" xfId="25" applyFont="1" applyFill="1" applyBorder="1" applyAlignment="1">
      <alignment horizontal="left" vertical="center" wrapText="1"/>
    </xf>
    <xf numFmtId="0" fontId="0" fillId="0" borderId="0" xfId="0" applyBorder="1"/>
    <xf numFmtId="165" fontId="22" fillId="3" borderId="0" xfId="1" applyNumberFormat="1" applyFont="1" applyFill="1" applyBorder="1" applyAlignment="1" applyProtection="1">
      <alignment vertical="center" wrapText="1"/>
      <protection locked="0"/>
    </xf>
    <xf numFmtId="0" fontId="20" fillId="0" borderId="14" xfId="25" applyFont="1" applyFill="1" applyBorder="1" applyAlignment="1">
      <alignment vertical="center" wrapText="1"/>
    </xf>
    <xf numFmtId="0" fontId="24" fillId="0" borderId="14" xfId="0" applyFont="1" applyBorder="1"/>
    <xf numFmtId="165" fontId="16" fillId="7" borderId="5" xfId="1" applyNumberFormat="1" applyFont="1" applyFill="1" applyBorder="1" applyAlignment="1" applyProtection="1">
      <alignment horizontal="center" vertical="center" wrapText="1"/>
      <protection locked="0"/>
    </xf>
    <xf numFmtId="164" fontId="0" fillId="0" borderId="5" xfId="0" applyNumberFormat="1" applyBorder="1"/>
    <xf numFmtId="0" fontId="8" fillId="3" borderId="0" xfId="25" applyFont="1" applyFill="1" applyBorder="1" applyAlignment="1">
      <alignment horizontal="left" vertical="center" wrapText="1"/>
    </xf>
    <xf numFmtId="0" fontId="22" fillId="0" borderId="0" xfId="25" applyFont="1" applyBorder="1" applyAlignment="1">
      <alignment vertical="center" wrapText="1"/>
    </xf>
    <xf numFmtId="0" fontId="24" fillId="0" borderId="0" xfId="0" applyFont="1" applyBorder="1" applyAlignment="1">
      <alignment horizontal="left" vertical="center" wrapText="1"/>
    </xf>
    <xf numFmtId="0" fontId="20" fillId="0" borderId="0" xfId="25" applyFont="1" applyFill="1" applyBorder="1" applyAlignment="1">
      <alignment vertical="center" wrapText="1"/>
    </xf>
    <xf numFmtId="0" fontId="24" fillId="0" borderId="0" xfId="0" applyFont="1" applyBorder="1"/>
    <xf numFmtId="39" fontId="0" fillId="8" borderId="5" xfId="0" applyNumberFormat="1" applyFill="1" applyBorder="1"/>
    <xf numFmtId="165" fontId="3" fillId="9" borderId="5" xfId="1" applyNumberFormat="1" applyFont="1" applyFill="1" applyBorder="1" applyAlignment="1" applyProtection="1">
      <alignment horizontal="right" vertical="center" wrapText="1"/>
      <protection locked="0"/>
    </xf>
    <xf numFmtId="164" fontId="3" fillId="9" borderId="5" xfId="1" applyNumberFormat="1" applyFont="1" applyFill="1" applyBorder="1" applyAlignment="1" applyProtection="1">
      <alignment horizontal="right" vertical="center" wrapText="1"/>
      <protection locked="0"/>
    </xf>
    <xf numFmtId="0" fontId="0" fillId="0" borderId="0" xfId="0" applyFont="1" applyBorder="1" applyAlignment="1">
      <alignment vertical="center" wrapText="1"/>
    </xf>
    <xf numFmtId="165" fontId="3" fillId="10" borderId="5" xfId="1" applyNumberFormat="1" applyFont="1" applyFill="1" applyBorder="1" applyAlignment="1" applyProtection="1">
      <alignment horizontal="right" vertical="center" wrapText="1"/>
      <protection locked="0"/>
    </xf>
    <xf numFmtId="0" fontId="4" fillId="3" borderId="0" xfId="25" applyFont="1" applyFill="1" applyBorder="1" applyAlignment="1">
      <alignment vertical="center" wrapText="1"/>
    </xf>
    <xf numFmtId="0" fontId="2" fillId="3" borderId="0" xfId="25" applyFont="1" applyFill="1" applyBorder="1" applyAlignment="1">
      <alignment vertical="center" wrapText="1"/>
    </xf>
    <xf numFmtId="0" fontId="2" fillId="3" borderId="18" xfId="25" applyFont="1" applyFill="1" applyBorder="1" applyAlignment="1">
      <alignment vertical="center" wrapText="1"/>
    </xf>
    <xf numFmtId="0" fontId="0" fillId="3" borderId="0" xfId="0" applyFill="1"/>
    <xf numFmtId="0" fontId="5" fillId="2" borderId="6" xfId="25" applyFont="1" applyFill="1" applyBorder="1" applyAlignment="1">
      <alignment vertical="center" wrapText="1"/>
    </xf>
    <xf numFmtId="165" fontId="23" fillId="3" borderId="6" xfId="1" applyNumberFormat="1" applyFont="1" applyFill="1" applyBorder="1" applyAlignment="1" applyProtection="1">
      <alignment horizontal="center" vertical="center" wrapText="1"/>
      <protection locked="0"/>
    </xf>
    <xf numFmtId="0" fontId="5" fillId="5" borderId="2" xfId="25" applyFont="1" applyFill="1" applyBorder="1" applyAlignment="1">
      <alignment vertical="center" wrapText="1"/>
    </xf>
    <xf numFmtId="0" fontId="0" fillId="5" borderId="3" xfId="0" applyFill="1" applyBorder="1"/>
    <xf numFmtId="0" fontId="0" fillId="5" borderId="4" xfId="0" applyFill="1" applyBorder="1"/>
    <xf numFmtId="165" fontId="3" fillId="6" borderId="5" xfId="1" applyNumberFormat="1" applyFont="1" applyFill="1" applyBorder="1" applyAlignment="1" applyProtection="1">
      <alignment horizontal="center" vertical="center" wrapText="1"/>
      <protection locked="0"/>
    </xf>
    <xf numFmtId="164" fontId="3" fillId="9" borderId="6" xfId="1" applyNumberFormat="1" applyFont="1" applyFill="1" applyBorder="1" applyAlignment="1" applyProtection="1">
      <alignment horizontal="center" vertical="center" wrapText="1"/>
      <protection locked="0"/>
    </xf>
    <xf numFmtId="39" fontId="0" fillId="0" borderId="5" xfId="0" applyNumberFormat="1" applyBorder="1"/>
    <xf numFmtId="0" fontId="2" fillId="3" borderId="12" xfId="25" applyFont="1" applyFill="1" applyBorder="1" applyAlignment="1">
      <alignment vertical="center" wrapText="1"/>
    </xf>
    <xf numFmtId="0" fontId="0" fillId="3" borderId="4" xfId="0" applyFill="1" applyBorder="1"/>
    <xf numFmtId="0" fontId="0" fillId="3" borderId="6" xfId="0" applyFill="1" applyBorder="1"/>
    <xf numFmtId="0" fontId="0" fillId="3" borderId="0" xfId="0" applyFill="1" applyBorder="1"/>
    <xf numFmtId="0" fontId="5" fillId="3" borderId="8" xfId="25" applyFont="1" applyFill="1" applyBorder="1" applyAlignment="1">
      <alignment vertical="center" wrapText="1"/>
    </xf>
    <xf numFmtId="0" fontId="0" fillId="3" borderId="15" xfId="0" applyFill="1" applyBorder="1"/>
    <xf numFmtId="0" fontId="5" fillId="3" borderId="0" xfId="25" applyFont="1" applyFill="1" applyBorder="1" applyAlignment="1">
      <alignment vertical="center"/>
    </xf>
    <xf numFmtId="166" fontId="12" fillId="4" borderId="10" xfId="26" applyNumberFormat="1" applyFont="1" applyFill="1" applyBorder="1" applyAlignment="1">
      <alignment horizontal="right" vertical="center" wrapText="1"/>
    </xf>
    <xf numFmtId="0" fontId="0" fillId="0" borderId="4" xfId="0" applyBorder="1"/>
    <xf numFmtId="0" fontId="0" fillId="0" borderId="8" xfId="0" applyBorder="1"/>
    <xf numFmtId="165" fontId="3" fillId="4" borderId="5" xfId="1" applyNumberFormat="1" applyFont="1" applyFill="1" applyBorder="1" applyAlignment="1" applyProtection="1">
      <alignment horizontal="center" vertical="center"/>
      <protection locked="0"/>
    </xf>
    <xf numFmtId="0" fontId="5" fillId="3" borderId="6" xfId="25" applyFont="1" applyFill="1" applyBorder="1">
      <alignment vertical="center"/>
    </xf>
    <xf numFmtId="166" fontId="12" fillId="4" borderId="5" xfId="26" applyNumberFormat="1" applyFont="1" applyFill="1" applyBorder="1" applyAlignment="1">
      <alignment horizontal="right" vertical="center" wrapText="1"/>
    </xf>
    <xf numFmtId="49" fontId="13" fillId="4" borderId="5" xfId="26" applyNumberFormat="1" applyFont="1" applyFill="1" applyBorder="1" applyAlignment="1">
      <alignment horizontal="right" vertical="center" wrapText="1"/>
    </xf>
    <xf numFmtId="165" fontId="17" fillId="4" borderId="5" xfId="1" applyNumberFormat="1" applyFont="1" applyFill="1" applyBorder="1" applyAlignment="1" applyProtection="1">
      <alignment horizontal="right" vertical="center"/>
      <protection locked="0"/>
    </xf>
    <xf numFmtId="165" fontId="17" fillId="4" borderId="5" xfId="1" applyNumberFormat="1" applyFont="1" applyFill="1" applyBorder="1" applyAlignment="1" applyProtection="1">
      <alignment horizontal="center" vertical="center" wrapText="1"/>
      <protection locked="0"/>
    </xf>
    <xf numFmtId="165" fontId="14" fillId="4" borderId="5" xfId="0" applyNumberFormat="1" applyFont="1" applyFill="1" applyBorder="1"/>
    <xf numFmtId="167" fontId="14" fillId="4" borderId="5" xfId="0" applyNumberFormat="1" applyFont="1" applyFill="1" applyBorder="1"/>
    <xf numFmtId="0" fontId="18" fillId="7" borderId="5" xfId="25" applyFont="1" applyFill="1" applyBorder="1" applyAlignment="1">
      <alignment horizontal="right" vertical="center"/>
    </xf>
    <xf numFmtId="165" fontId="16" fillId="7" borderId="5" xfId="1" applyNumberFormat="1" applyFont="1" applyFill="1" applyBorder="1" applyAlignment="1" applyProtection="1">
      <alignment horizontal="right" vertical="center"/>
      <protection locked="0"/>
    </xf>
    <xf numFmtId="164" fontId="16" fillId="7" borderId="5" xfId="1" applyNumberFormat="1" applyFont="1" applyFill="1" applyBorder="1" applyAlignment="1" applyProtection="1">
      <alignment horizontal="right" vertical="center"/>
      <protection locked="0"/>
    </xf>
    <xf numFmtId="0" fontId="5" fillId="4" borderId="5" xfId="25" applyFont="1" applyFill="1" applyBorder="1" applyAlignment="1">
      <alignment vertical="center" wrapText="1"/>
    </xf>
    <xf numFmtId="0" fontId="5" fillId="4" borderId="5" xfId="25" applyFont="1" applyFill="1" applyBorder="1" applyAlignment="1">
      <alignment horizontal="right" vertical="center" wrapText="1"/>
    </xf>
    <xf numFmtId="0" fontId="18" fillId="7" borderId="5" xfId="25" applyFont="1" applyFill="1" applyBorder="1" applyAlignment="1">
      <alignment horizontal="right" vertical="center" wrapText="1"/>
    </xf>
    <xf numFmtId="0" fontId="5" fillId="8" borderId="5" xfId="25" applyFont="1" applyFill="1" applyBorder="1" applyAlignment="1">
      <alignment horizontal="right" vertical="center" wrapText="1"/>
    </xf>
    <xf numFmtId="0" fontId="15" fillId="7" borderId="5" xfId="0" applyFont="1" applyFill="1" applyBorder="1" applyAlignment="1">
      <alignment horizontal="center"/>
    </xf>
    <xf numFmtId="0" fontId="0" fillId="7" borderId="5" xfId="0" applyFill="1" applyBorder="1"/>
    <xf numFmtId="164" fontId="14" fillId="4" borderId="5" xfId="0" applyNumberFormat="1" applyFont="1" applyFill="1" applyBorder="1"/>
    <xf numFmtId="0" fontId="14" fillId="4" borderId="5" xfId="0" applyFont="1" applyFill="1" applyBorder="1"/>
    <xf numFmtId="165" fontId="18" fillId="7" borderId="5" xfId="1" applyNumberFormat="1" applyFont="1" applyFill="1" applyBorder="1" applyAlignment="1" applyProtection="1">
      <alignment horizontal="center" vertical="center" wrapText="1"/>
      <protection locked="0"/>
    </xf>
    <xf numFmtId="164" fontId="21" fillId="4" borderId="5" xfId="1" applyNumberFormat="1" applyFont="1" applyFill="1" applyBorder="1" applyAlignment="1" applyProtection="1">
      <alignment horizontal="right" vertical="center"/>
      <protection locked="0"/>
    </xf>
    <xf numFmtId="166" fontId="12" fillId="4" borderId="5" xfId="26" applyNumberFormat="1" applyFont="1" applyFill="1" applyBorder="1" applyAlignment="1">
      <alignment horizontal="center" vertical="center" wrapText="1"/>
    </xf>
    <xf numFmtId="49" fontId="27" fillId="4" borderId="5" xfId="26" applyNumberFormat="1" applyFont="1" applyFill="1" applyBorder="1" applyAlignment="1">
      <alignment horizontal="center" vertical="center" wrapText="1"/>
    </xf>
    <xf numFmtId="165" fontId="21" fillId="4" borderId="5" xfId="1" applyNumberFormat="1" applyFont="1" applyFill="1" applyBorder="1" applyAlignment="1" applyProtection="1">
      <alignment horizontal="center" vertical="center"/>
      <protection locked="0"/>
    </xf>
    <xf numFmtId="165" fontId="17" fillId="4" borderId="5" xfId="1" applyNumberFormat="1" applyFont="1" applyFill="1" applyBorder="1" applyAlignment="1" applyProtection="1">
      <alignment horizontal="center" vertical="center"/>
      <protection locked="0"/>
    </xf>
    <xf numFmtId="165" fontId="16" fillId="7" borderId="5" xfId="1" applyNumberFormat="1" applyFont="1" applyFill="1" applyBorder="1" applyAlignment="1" applyProtection="1">
      <alignment horizontal="center" vertical="center"/>
      <protection locked="0"/>
    </xf>
    <xf numFmtId="164" fontId="16" fillId="7" borderId="5" xfId="1" applyNumberFormat="1" applyFont="1" applyFill="1" applyBorder="1" applyAlignment="1" applyProtection="1">
      <alignment horizontal="center" vertical="center"/>
      <protection locked="0"/>
    </xf>
    <xf numFmtId="165" fontId="15" fillId="7" borderId="5" xfId="0" applyNumberFormat="1" applyFont="1" applyFill="1" applyBorder="1" applyAlignment="1">
      <alignment horizontal="center"/>
    </xf>
    <xf numFmtId="165" fontId="3" fillId="8" borderId="5" xfId="1" applyNumberFormat="1" applyFont="1" applyFill="1" applyBorder="1" applyAlignment="1" applyProtection="1">
      <alignment horizontal="center" vertical="center"/>
      <protection locked="0"/>
    </xf>
    <xf numFmtId="164" fontId="0" fillId="8" borderId="5" xfId="0" applyNumberFormat="1" applyFill="1" applyBorder="1" applyAlignment="1">
      <alignment horizontal="center"/>
    </xf>
    <xf numFmtId="165" fontId="14" fillId="4" borderId="5" xfId="0" applyNumberFormat="1" applyFont="1" applyFill="1" applyBorder="1" applyAlignment="1">
      <alignment horizontal="center" vertical="center"/>
    </xf>
    <xf numFmtId="167" fontId="14" fillId="4" borderId="5" xfId="0" applyNumberFormat="1" applyFont="1" applyFill="1" applyBorder="1" applyAlignment="1">
      <alignment horizontal="center" vertical="center"/>
    </xf>
    <xf numFmtId="165" fontId="15" fillId="7" borderId="5" xfId="0" applyNumberFormat="1" applyFont="1" applyFill="1" applyBorder="1" applyAlignment="1">
      <alignment horizontal="center" vertical="center"/>
    </xf>
    <xf numFmtId="0" fontId="15" fillId="7" borderId="5" xfId="0" applyFont="1" applyFill="1" applyBorder="1" applyAlignment="1">
      <alignment horizontal="center" vertical="center"/>
    </xf>
    <xf numFmtId="165" fontId="0" fillId="8" borderId="5" xfId="0" applyNumberFormat="1" applyFill="1" applyBorder="1" applyAlignment="1">
      <alignment horizontal="center" vertical="center"/>
    </xf>
    <xf numFmtId="164" fontId="0" fillId="8" borderId="5" xfId="0" applyNumberFormat="1" applyFill="1" applyBorder="1" applyAlignment="1">
      <alignment horizontal="center" vertical="center"/>
    </xf>
    <xf numFmtId="49" fontId="13" fillId="4" borderId="5" xfId="26" applyNumberFormat="1" applyFont="1" applyFill="1" applyBorder="1" applyAlignment="1">
      <alignment horizontal="center" vertical="center" wrapText="1"/>
    </xf>
    <xf numFmtId="164" fontId="21" fillId="4" borderId="5" xfId="1" applyNumberFormat="1" applyFont="1" applyFill="1" applyBorder="1" applyAlignment="1" applyProtection="1">
      <alignment horizontal="center" vertical="center"/>
      <protection locked="0"/>
    </xf>
    <xf numFmtId="164" fontId="14" fillId="4" borderId="5" xfId="0" applyNumberFormat="1" applyFont="1" applyFill="1" applyBorder="1" applyAlignment="1">
      <alignment horizontal="center"/>
    </xf>
    <xf numFmtId="0" fontId="14" fillId="4" borderId="5" xfId="0" applyFont="1" applyFill="1" applyBorder="1" applyAlignment="1">
      <alignment horizontal="center"/>
    </xf>
    <xf numFmtId="164" fontId="14" fillId="4" borderId="5" xfId="0" applyNumberFormat="1" applyFont="1" applyFill="1" applyBorder="1" applyAlignment="1">
      <alignment horizontal="center" vertical="center"/>
    </xf>
    <xf numFmtId="0" fontId="14" fillId="4" borderId="5" xfId="0" applyFont="1" applyFill="1" applyBorder="1" applyAlignment="1">
      <alignment horizontal="center" vertical="center"/>
    </xf>
    <xf numFmtId="0" fontId="0" fillId="7" borderId="5" xfId="0" applyFill="1" applyBorder="1" applyAlignment="1">
      <alignment horizontal="center" vertical="center"/>
    </xf>
    <xf numFmtId="0" fontId="5" fillId="4" borderId="5" xfId="25" applyFont="1" applyFill="1" applyBorder="1" applyAlignment="1">
      <alignment horizontal="center" vertical="center" wrapText="1"/>
    </xf>
    <xf numFmtId="0" fontId="5" fillId="4" borderId="5" xfId="25" applyFont="1" applyFill="1" applyBorder="1" applyAlignment="1">
      <alignment horizontal="left" vertical="center" wrapText="1"/>
    </xf>
    <xf numFmtId="0" fontId="0" fillId="0" borderId="17" xfId="0" applyBorder="1"/>
    <xf numFmtId="165" fontId="0" fillId="4" borderId="5" xfId="0" applyNumberFormat="1" applyFill="1" applyBorder="1" applyAlignment="1">
      <alignment horizontal="center" vertical="center"/>
    </xf>
    <xf numFmtId="165" fontId="3" fillId="10" borderId="5" xfId="1" applyNumberFormat="1" applyFont="1" applyFill="1" applyBorder="1" applyAlignment="1" applyProtection="1">
      <alignment horizontal="center" vertical="center" wrapText="1"/>
      <protection locked="0"/>
    </xf>
    <xf numFmtId="164" fontId="3" fillId="14" borderId="6" xfId="1" applyNumberFormat="1" applyFont="1" applyFill="1" applyBorder="1" applyAlignment="1" applyProtection="1">
      <alignment horizontal="center" vertical="center" wrapText="1"/>
      <protection locked="0"/>
    </xf>
    <xf numFmtId="165" fontId="22" fillId="3" borderId="8" xfId="1" applyNumberFormat="1" applyFont="1" applyFill="1" applyBorder="1" applyAlignment="1" applyProtection="1">
      <alignment horizontal="center" vertical="center" wrapText="1"/>
      <protection locked="0"/>
    </xf>
    <xf numFmtId="0" fontId="5" fillId="12" borderId="1" xfId="25" applyFont="1" applyFill="1" applyBorder="1" applyAlignment="1">
      <alignment vertical="center" wrapText="1"/>
    </xf>
    <xf numFmtId="37" fontId="3" fillId="9" borderId="5" xfId="1" applyNumberFormat="1" applyFont="1" applyFill="1" applyBorder="1" applyAlignment="1" applyProtection="1">
      <alignment horizontal="right" vertical="center" wrapText="1"/>
      <protection locked="0"/>
    </xf>
    <xf numFmtId="165" fontId="20" fillId="3" borderId="6" xfId="1" applyNumberFormat="1" applyFont="1" applyFill="1" applyBorder="1" applyAlignment="1" applyProtection="1">
      <alignment horizontal="right" vertical="center"/>
      <protection locked="0"/>
    </xf>
    <xf numFmtId="0" fontId="0" fillId="0" borderId="5" xfId="0" applyBorder="1" applyAlignment="1">
      <alignment wrapText="1"/>
    </xf>
    <xf numFmtId="164" fontId="20" fillId="3" borderId="6" xfId="1" applyNumberFormat="1" applyFont="1" applyFill="1" applyBorder="1" applyAlignment="1" applyProtection="1">
      <alignment horizontal="right" vertical="center"/>
      <protection locked="0"/>
    </xf>
    <xf numFmtId="39" fontId="21" fillId="4" borderId="5" xfId="1" applyNumberFormat="1" applyFont="1" applyFill="1" applyBorder="1" applyAlignment="1" applyProtection="1">
      <alignment horizontal="right" vertical="center"/>
      <protection locked="0"/>
    </xf>
    <xf numFmtId="39" fontId="14" fillId="4" borderId="5" xfId="0" applyNumberFormat="1" applyFont="1" applyFill="1" applyBorder="1"/>
    <xf numFmtId="0" fontId="15" fillId="13" borderId="5" xfId="0" applyFont="1" applyFill="1" applyBorder="1"/>
    <xf numFmtId="0" fontId="24" fillId="0" borderId="5" xfId="0" applyFont="1" applyBorder="1"/>
    <xf numFmtId="37" fontId="14" fillId="4" borderId="5" xfId="0" applyNumberFormat="1" applyFont="1" applyFill="1" applyBorder="1"/>
    <xf numFmtId="0" fontId="2" fillId="5" borderId="2" xfId="25" applyFont="1" applyFill="1" applyBorder="1" applyAlignment="1">
      <alignment vertical="center" wrapText="1"/>
    </xf>
    <xf numFmtId="0" fontId="2" fillId="5" borderId="3" xfId="25" applyFont="1" applyFill="1" applyBorder="1" applyAlignment="1">
      <alignment vertical="center" wrapText="1"/>
    </xf>
    <xf numFmtId="0" fontId="8" fillId="3" borderId="8" xfId="25" applyFont="1" applyFill="1" applyBorder="1" applyAlignment="1">
      <alignment horizontal="left" vertical="center" wrapText="1"/>
    </xf>
    <xf numFmtId="0" fontId="7" fillId="3" borderId="16" xfId="25" applyFont="1" applyFill="1" applyBorder="1" applyAlignment="1">
      <alignment horizontal="left" vertical="center" wrapText="1"/>
    </xf>
    <xf numFmtId="0" fontId="29" fillId="0" borderId="0" xfId="0" applyFont="1"/>
    <xf numFmtId="0" fontId="29" fillId="0" borderId="0" xfId="0" applyFont="1" applyBorder="1"/>
    <xf numFmtId="0" fontId="2" fillId="3" borderId="0" xfId="25" applyFont="1" applyFill="1" applyBorder="1" applyAlignment="1">
      <alignment horizontal="center" vertical="center" wrapText="1"/>
    </xf>
    <xf numFmtId="0" fontId="2" fillId="3" borderId="16" xfId="25" applyFont="1" applyFill="1" applyBorder="1" applyAlignment="1">
      <alignment vertical="center" wrapText="1"/>
    </xf>
    <xf numFmtId="165" fontId="21" fillId="4" borderId="2" xfId="1" applyNumberFormat="1" applyFont="1" applyFill="1" applyBorder="1" applyAlignment="1" applyProtection="1">
      <alignment horizontal="center" vertical="center"/>
      <protection locked="0"/>
    </xf>
    <xf numFmtId="165" fontId="21" fillId="4" borderId="1" xfId="1" applyNumberFormat="1" applyFont="1" applyFill="1" applyBorder="1" applyAlignment="1" applyProtection="1">
      <alignment horizontal="center" vertical="center" wrapText="1"/>
      <protection locked="0"/>
    </xf>
    <xf numFmtId="0" fontId="5" fillId="4" borderId="2" xfId="25" applyFont="1" applyFill="1" applyBorder="1" applyAlignment="1">
      <alignment vertical="center" wrapText="1"/>
    </xf>
    <xf numFmtId="166" fontId="12" fillId="4" borderId="28" xfId="26" applyNumberFormat="1" applyFont="1" applyFill="1" applyBorder="1" applyAlignment="1">
      <alignment horizontal="center" vertical="center" wrapText="1"/>
    </xf>
    <xf numFmtId="166" fontId="12" fillId="4" borderId="27" xfId="26" applyNumberFormat="1" applyFont="1" applyFill="1" applyBorder="1" applyAlignment="1">
      <alignment horizontal="center" vertical="center" wrapText="1"/>
    </xf>
    <xf numFmtId="165" fontId="21" fillId="4" borderId="27" xfId="1" applyNumberFormat="1" applyFont="1" applyFill="1" applyBorder="1" applyAlignment="1" applyProtection="1">
      <alignment horizontal="center" vertical="center"/>
      <protection locked="0"/>
    </xf>
    <xf numFmtId="165" fontId="21" fillId="4" borderId="27" xfId="1" applyNumberFormat="1" applyFont="1" applyFill="1" applyBorder="1" applyAlignment="1" applyProtection="1">
      <alignment horizontal="center" vertical="center" wrapText="1"/>
      <protection locked="0"/>
    </xf>
    <xf numFmtId="165" fontId="17" fillId="4" borderId="29" xfId="1" applyNumberFormat="1" applyFont="1" applyFill="1" applyBorder="1" applyAlignment="1" applyProtection="1">
      <alignment horizontal="center" vertical="center"/>
      <protection locked="0"/>
    </xf>
    <xf numFmtId="165" fontId="21" fillId="4" borderId="15" xfId="1" applyNumberFormat="1" applyFont="1" applyFill="1" applyBorder="1" applyAlignment="1" applyProtection="1">
      <alignment horizontal="center" vertical="center"/>
      <protection locked="0"/>
    </xf>
    <xf numFmtId="0" fontId="5" fillId="4" borderId="30" xfId="25" applyFont="1" applyFill="1" applyBorder="1" applyAlignment="1">
      <alignment vertical="center" wrapText="1"/>
    </xf>
    <xf numFmtId="166" fontId="12" fillId="4" borderId="31" xfId="26" applyNumberFormat="1" applyFont="1" applyFill="1" applyBorder="1" applyAlignment="1">
      <alignment horizontal="center" vertical="center" wrapText="1"/>
    </xf>
    <xf numFmtId="0" fontId="5" fillId="4" borderId="30" xfId="25" applyFont="1" applyFill="1" applyBorder="1">
      <alignment vertical="center"/>
    </xf>
    <xf numFmtId="166" fontId="12" fillId="4" borderId="29" xfId="26" applyNumberFormat="1" applyFont="1" applyFill="1" applyBorder="1" applyAlignment="1">
      <alignment horizontal="right" vertical="center" wrapText="1"/>
    </xf>
    <xf numFmtId="166" fontId="12" fillId="4" borderId="28" xfId="26" applyNumberFormat="1" applyFont="1" applyFill="1" applyBorder="1" applyAlignment="1">
      <alignment horizontal="right" vertical="center" wrapText="1"/>
    </xf>
    <xf numFmtId="166" fontId="12" fillId="4" borderId="27" xfId="26" applyNumberFormat="1" applyFont="1" applyFill="1" applyBorder="1" applyAlignment="1">
      <alignment horizontal="right" vertical="center" wrapText="1"/>
    </xf>
    <xf numFmtId="165" fontId="21" fillId="4" borderId="2" xfId="1" applyNumberFormat="1" applyFont="1" applyFill="1" applyBorder="1" applyAlignment="1" applyProtection="1">
      <alignment horizontal="right" vertical="center"/>
      <protection locked="0"/>
    </xf>
    <xf numFmtId="165" fontId="21" fillId="4" borderId="27" xfId="1" applyNumberFormat="1" applyFont="1" applyFill="1" applyBorder="1" applyAlignment="1" applyProtection="1">
      <alignment horizontal="right" vertical="center"/>
      <protection locked="0"/>
    </xf>
    <xf numFmtId="165" fontId="21" fillId="4" borderId="2" xfId="1" applyNumberFormat="1" applyFont="1" applyFill="1" applyBorder="1" applyAlignment="1" applyProtection="1">
      <alignment horizontal="center" vertical="center" wrapText="1"/>
      <protection locked="0"/>
    </xf>
    <xf numFmtId="165" fontId="21" fillId="4" borderId="6" xfId="1" applyNumberFormat="1" applyFont="1" applyFill="1" applyBorder="1" applyAlignment="1" applyProtection="1">
      <alignment horizontal="center" vertical="center" wrapText="1"/>
      <protection locked="0"/>
    </xf>
    <xf numFmtId="165" fontId="17" fillId="4" borderId="29" xfId="1" applyNumberFormat="1" applyFont="1" applyFill="1" applyBorder="1" applyAlignment="1" applyProtection="1">
      <alignment horizontal="right" vertical="center"/>
      <protection locked="0"/>
    </xf>
    <xf numFmtId="165" fontId="21" fillId="4" borderId="6" xfId="1" applyNumberFormat="1" applyFont="1" applyFill="1" applyBorder="1" applyAlignment="1" applyProtection="1">
      <alignment horizontal="right" vertical="center"/>
      <protection locked="0"/>
    </xf>
    <xf numFmtId="165" fontId="21" fillId="4" borderId="15" xfId="1" applyNumberFormat="1" applyFont="1" applyFill="1" applyBorder="1" applyAlignment="1" applyProtection="1">
      <alignment horizontal="right" vertical="center"/>
      <protection locked="0"/>
    </xf>
    <xf numFmtId="0" fontId="5" fillId="4" borderId="2" xfId="25" applyFont="1" applyFill="1" applyBorder="1">
      <alignment vertical="center"/>
    </xf>
    <xf numFmtId="166" fontId="12" fillId="4" borderId="32" xfId="26" applyNumberFormat="1" applyFont="1" applyFill="1" applyBorder="1" applyAlignment="1">
      <alignment horizontal="right" vertical="center" wrapText="1"/>
    </xf>
    <xf numFmtId="0" fontId="0" fillId="3" borderId="8" xfId="0" applyFill="1" applyBorder="1" applyAlignment="1">
      <alignment wrapText="1"/>
    </xf>
    <xf numFmtId="0" fontId="5" fillId="3" borderId="6" xfId="25" applyFont="1" applyFill="1" applyBorder="1" applyAlignment="1">
      <alignment vertical="center" wrapText="1"/>
    </xf>
    <xf numFmtId="0" fontId="0" fillId="0" borderId="0" xfId="0" applyBorder="1" applyAlignment="1">
      <alignment wrapText="1"/>
    </xf>
    <xf numFmtId="0" fontId="0" fillId="0" borderId="0" xfId="0" applyAlignment="1">
      <alignment wrapText="1"/>
    </xf>
    <xf numFmtId="165" fontId="21" fillId="4" borderId="4" xfId="1" applyNumberFormat="1" applyFont="1" applyFill="1" applyBorder="1" applyAlignment="1" applyProtection="1">
      <alignment horizontal="right" vertical="center"/>
      <protection locked="0"/>
    </xf>
    <xf numFmtId="165" fontId="3" fillId="4" borderId="30" xfId="1" applyNumberFormat="1" applyFont="1" applyFill="1" applyBorder="1" applyAlignment="1" applyProtection="1">
      <alignment horizontal="right" vertical="center"/>
      <protection locked="0"/>
    </xf>
    <xf numFmtId="165" fontId="3" fillId="4" borderId="4" xfId="1" applyNumberFormat="1" applyFont="1" applyFill="1" applyBorder="1" applyAlignment="1" applyProtection="1">
      <alignment horizontal="center" vertical="center" wrapText="1"/>
      <protection locked="0"/>
    </xf>
    <xf numFmtId="165" fontId="6" fillId="4" borderId="30" xfId="1" applyNumberFormat="1" applyFont="1" applyFill="1" applyBorder="1" applyAlignment="1" applyProtection="1">
      <alignment horizontal="center" vertical="center" wrapText="1"/>
      <protection locked="0"/>
    </xf>
    <xf numFmtId="165" fontId="3" fillId="4" borderId="27" xfId="1" applyNumberFormat="1" applyFont="1" applyFill="1" applyBorder="1" applyAlignment="1" applyProtection="1">
      <alignment horizontal="center" vertical="center" wrapText="1"/>
      <protection locked="0"/>
    </xf>
    <xf numFmtId="165" fontId="21" fillId="4" borderId="1" xfId="1" applyNumberFormat="1" applyFont="1" applyFill="1" applyBorder="1" applyAlignment="1" applyProtection="1">
      <alignment horizontal="right" vertical="center"/>
      <protection locked="0"/>
    </xf>
    <xf numFmtId="165" fontId="21" fillId="4" borderId="33" xfId="1" applyNumberFormat="1" applyFont="1" applyFill="1" applyBorder="1" applyAlignment="1" applyProtection="1">
      <alignment horizontal="right" vertical="center"/>
      <protection locked="0"/>
    </xf>
    <xf numFmtId="165" fontId="3" fillId="4" borderId="30" xfId="1" applyNumberFormat="1" applyFont="1" applyFill="1" applyBorder="1" applyAlignment="1" applyProtection="1">
      <alignment horizontal="center" vertical="center" wrapText="1"/>
      <protection locked="0"/>
    </xf>
    <xf numFmtId="165" fontId="3" fillId="4" borderId="2" xfId="1" applyNumberFormat="1" applyFont="1" applyFill="1" applyBorder="1" applyAlignment="1" applyProtection="1">
      <alignment horizontal="center" vertical="center" wrapText="1"/>
      <protection locked="0"/>
    </xf>
    <xf numFmtId="165" fontId="17" fillId="4" borderId="8" xfId="1" applyNumberFormat="1" applyFont="1" applyFill="1" applyBorder="1" applyAlignment="1" applyProtection="1">
      <alignment horizontal="right" vertical="center"/>
      <protection locked="0"/>
    </xf>
    <xf numFmtId="165" fontId="21" fillId="4" borderId="34" xfId="1" applyNumberFormat="1" applyFont="1" applyFill="1" applyBorder="1" applyAlignment="1" applyProtection="1">
      <alignment horizontal="right" vertical="center"/>
      <protection locked="0"/>
    </xf>
    <xf numFmtId="0" fontId="2" fillId="5" borderId="35" xfId="25" applyFont="1" applyFill="1" applyBorder="1" applyAlignment="1" applyProtection="1">
      <alignment wrapText="1"/>
    </xf>
    <xf numFmtId="0" fontId="2" fillId="5" borderId="36" xfId="25" applyFont="1" applyFill="1" applyBorder="1" applyAlignment="1" applyProtection="1">
      <alignment wrapText="1"/>
    </xf>
    <xf numFmtId="0" fontId="2" fillId="5" borderId="37" xfId="25" applyFont="1" applyFill="1" applyBorder="1" applyAlignment="1" applyProtection="1">
      <alignment wrapText="1"/>
    </xf>
    <xf numFmtId="3" fontId="0" fillId="0" borderId="5" xfId="0" applyNumberFormat="1" applyBorder="1"/>
    <xf numFmtId="3" fontId="24" fillId="0" borderId="5" xfId="0" applyNumberFormat="1" applyFont="1" applyBorder="1"/>
    <xf numFmtId="0" fontId="3" fillId="0" borderId="5" xfId="25" applyFont="1" applyFill="1" applyBorder="1" applyAlignment="1">
      <alignment horizontal="left" vertical="center" wrapText="1"/>
    </xf>
    <xf numFmtId="0" fontId="3" fillId="0" borderId="2" xfId="25" applyFont="1" applyBorder="1" applyAlignment="1">
      <alignment horizontal="left" vertical="center" wrapText="1"/>
    </xf>
    <xf numFmtId="0" fontId="3" fillId="0" borderId="3" xfId="25" applyFont="1" applyBorder="1" applyAlignment="1">
      <alignment horizontal="left" vertical="center" wrapText="1"/>
    </xf>
    <xf numFmtId="0" fontId="3" fillId="0" borderId="4" xfId="25" applyFont="1" applyBorder="1" applyAlignment="1">
      <alignment horizontal="left" vertical="center" wrapText="1"/>
    </xf>
    <xf numFmtId="0" fontId="0" fillId="0" borderId="2"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2" fillId="3" borderId="12" xfId="25" applyFont="1" applyFill="1" applyBorder="1" applyAlignment="1">
      <alignment horizontal="center" vertical="center" wrapText="1"/>
    </xf>
    <xf numFmtId="0" fontId="2" fillId="3" borderId="11" xfId="25" applyFont="1" applyFill="1" applyBorder="1" applyAlignment="1">
      <alignment horizontal="center" vertical="center" wrapText="1"/>
    </xf>
    <xf numFmtId="0" fontId="7" fillId="3" borderId="12" xfId="25" applyFont="1" applyFill="1" applyBorder="1" applyAlignment="1">
      <alignment horizontal="left" vertical="center" wrapText="1"/>
    </xf>
    <xf numFmtId="0" fontId="7" fillId="3" borderId="11" xfId="25" applyFont="1" applyFill="1" applyBorder="1" applyAlignment="1">
      <alignment horizontal="left" vertical="center" wrapText="1"/>
    </xf>
    <xf numFmtId="0" fontId="7" fillId="3" borderId="17" xfId="25" applyFont="1" applyFill="1" applyBorder="1" applyAlignment="1">
      <alignment horizontal="left" vertical="center" wrapText="1"/>
    </xf>
    <xf numFmtId="0" fontId="25" fillId="0" borderId="22" xfId="0" applyFont="1" applyBorder="1" applyAlignment="1">
      <alignment horizontal="center"/>
    </xf>
    <xf numFmtId="0" fontId="25" fillId="0" borderId="19" xfId="0" applyFont="1" applyBorder="1" applyAlignment="1">
      <alignment horizontal="center"/>
    </xf>
    <xf numFmtId="0" fontId="25" fillId="0" borderId="23" xfId="0" applyFont="1" applyBorder="1" applyAlignment="1">
      <alignment horizontal="center"/>
    </xf>
    <xf numFmtId="0" fontId="26" fillId="0" borderId="2" xfId="25" applyFont="1" applyBorder="1" applyAlignment="1">
      <alignment horizontal="center" vertical="center" wrapText="1"/>
    </xf>
    <xf numFmtId="0" fontId="26" fillId="0" borderId="3" xfId="25" applyFont="1" applyBorder="1" applyAlignment="1">
      <alignment horizontal="center" vertical="center" wrapText="1"/>
    </xf>
    <xf numFmtId="0" fontId="26" fillId="0" borderId="4" xfId="25" applyFont="1" applyBorder="1" applyAlignment="1">
      <alignment horizontal="center" vertical="center" wrapText="1"/>
    </xf>
    <xf numFmtId="0" fontId="3" fillId="0" borderId="5" xfId="25" applyFont="1" applyBorder="1" applyAlignment="1">
      <alignment horizontal="left" vertical="center" wrapText="1"/>
    </xf>
    <xf numFmtId="0" fontId="30" fillId="3" borderId="1" xfId="25" applyFont="1" applyFill="1" applyBorder="1" applyAlignment="1" applyProtection="1">
      <alignment horizontal="center" wrapText="1"/>
    </xf>
    <xf numFmtId="0" fontId="30" fillId="3" borderId="14" xfId="25" applyFont="1" applyFill="1" applyBorder="1" applyAlignment="1" applyProtection="1">
      <alignment horizontal="center" wrapText="1"/>
    </xf>
    <xf numFmtId="0" fontId="30" fillId="3" borderId="15" xfId="25" applyFont="1" applyFill="1" applyBorder="1" applyAlignment="1" applyProtection="1">
      <alignment horizontal="center" wrapText="1"/>
    </xf>
    <xf numFmtId="0" fontId="11" fillId="3" borderId="24" xfId="25" applyFont="1" applyFill="1" applyBorder="1" applyAlignment="1" applyProtection="1">
      <alignment horizontal="left" wrapText="1"/>
    </xf>
    <xf numFmtId="0" fontId="11" fillId="3" borderId="25" xfId="25" applyFont="1" applyFill="1" applyBorder="1" applyAlignment="1" applyProtection="1">
      <alignment horizontal="left" wrapText="1"/>
    </xf>
    <xf numFmtId="0" fontId="11" fillId="3" borderId="26" xfId="25" applyFont="1" applyFill="1" applyBorder="1" applyAlignment="1" applyProtection="1">
      <alignment horizontal="left" wrapText="1"/>
    </xf>
    <xf numFmtId="0" fontId="11" fillId="3" borderId="21" xfId="25" applyFont="1" applyFill="1" applyBorder="1" applyAlignment="1" applyProtection="1">
      <alignment horizontal="left" wrapText="1"/>
    </xf>
    <xf numFmtId="0" fontId="11" fillId="3" borderId="20" xfId="25" applyFont="1" applyFill="1" applyBorder="1" applyAlignment="1" applyProtection="1">
      <alignment horizontal="left" wrapText="1"/>
    </xf>
    <xf numFmtId="0" fontId="11" fillId="3" borderId="16" xfId="25" applyFont="1" applyFill="1" applyBorder="1" applyAlignment="1" applyProtection="1">
      <alignment horizontal="left" wrapText="1"/>
    </xf>
    <xf numFmtId="0" fontId="11" fillId="3" borderId="0" xfId="25" applyFont="1" applyFill="1" applyBorder="1" applyAlignment="1" applyProtection="1">
      <alignment horizontal="left" wrapText="1"/>
    </xf>
    <xf numFmtId="0" fontId="3" fillId="0" borderId="2" xfId="25" applyFont="1" applyFill="1" applyBorder="1" applyAlignment="1">
      <alignment horizontal="left" vertical="center" wrapText="1"/>
    </xf>
    <xf numFmtId="0" fontId="3" fillId="0" borderId="3" xfId="25" applyFont="1" applyFill="1" applyBorder="1" applyAlignment="1">
      <alignment horizontal="left" vertical="center" wrapText="1"/>
    </xf>
    <xf numFmtId="0" fontId="3" fillId="0" borderId="4" xfId="25" applyFont="1" applyFill="1" applyBorder="1" applyAlignment="1">
      <alignment horizontal="left" vertical="center" wrapText="1"/>
    </xf>
    <xf numFmtId="0" fontId="5" fillId="4" borderId="5" xfId="25" applyFont="1" applyFill="1" applyBorder="1" applyAlignment="1">
      <alignment horizontal="center" vertical="center"/>
    </xf>
    <xf numFmtId="0" fontId="5" fillId="4" borderId="6" xfId="25" applyFont="1" applyFill="1" applyBorder="1" applyAlignment="1">
      <alignment horizontal="center" vertical="center"/>
    </xf>
    <xf numFmtId="0" fontId="5" fillId="5" borderId="5" xfId="25" applyFont="1" applyFill="1" applyBorder="1" applyAlignment="1">
      <alignment horizontal="center" vertical="center"/>
    </xf>
    <xf numFmtId="0" fontId="5" fillId="5" borderId="2" xfId="25" applyFont="1" applyFill="1" applyBorder="1" applyAlignment="1">
      <alignment horizontal="center" vertical="center"/>
    </xf>
    <xf numFmtId="0" fontId="5" fillId="5" borderId="3" xfId="25" applyFont="1" applyFill="1"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5" borderId="5" xfId="0" applyFill="1" applyBorder="1" applyAlignment="1">
      <alignment horizontal="center"/>
    </xf>
    <xf numFmtId="0" fontId="28" fillId="0" borderId="5" xfId="0" applyFont="1" applyBorder="1" applyAlignment="1">
      <alignment horizontal="center"/>
    </xf>
    <xf numFmtId="0" fontId="0" fillId="0" borderId="6" xfId="0" applyBorder="1" applyAlignment="1">
      <alignment horizontal="center"/>
    </xf>
    <xf numFmtId="165" fontId="3" fillId="5" borderId="5" xfId="1" applyNumberFormat="1" applyFont="1" applyFill="1" applyBorder="1" applyAlignment="1" applyProtection="1">
      <alignment horizontal="center" vertical="center"/>
      <protection locked="0"/>
    </xf>
    <xf numFmtId="49" fontId="12" fillId="4" borderId="5" xfId="26" applyNumberFormat="1" applyFont="1" applyFill="1" applyBorder="1" applyAlignment="1">
      <alignment horizontal="center" vertical="center" wrapText="1"/>
    </xf>
    <xf numFmtId="49" fontId="19" fillId="7" borderId="5" xfId="26" applyNumberFormat="1" applyFont="1" applyFill="1" applyBorder="1" applyAlignment="1">
      <alignment horizontal="center" vertical="center" wrapText="1"/>
    </xf>
    <xf numFmtId="49" fontId="12" fillId="8" borderId="5" xfId="26" applyNumberFormat="1" applyFont="1" applyFill="1" applyBorder="1" applyAlignment="1">
      <alignment horizontal="center" vertical="center" wrapText="1"/>
    </xf>
    <xf numFmtId="49" fontId="12" fillId="4" borderId="6" xfId="26" applyNumberFormat="1" applyFont="1" applyFill="1" applyBorder="1" applyAlignment="1">
      <alignment horizontal="center" vertical="center" wrapText="1"/>
    </xf>
    <xf numFmtId="49" fontId="12" fillId="4" borderId="13" xfId="26" applyNumberFormat="1" applyFont="1" applyFill="1" applyBorder="1" applyAlignment="1">
      <alignment horizontal="center" vertical="center" wrapText="1"/>
    </xf>
    <xf numFmtId="49" fontId="12" fillId="4" borderId="8" xfId="26" applyNumberFormat="1" applyFont="1" applyFill="1" applyBorder="1" applyAlignment="1">
      <alignment horizontal="center" vertical="center" wrapText="1"/>
    </xf>
    <xf numFmtId="49" fontId="19" fillId="7" borderId="6" xfId="26" applyNumberFormat="1" applyFont="1" applyFill="1" applyBorder="1" applyAlignment="1">
      <alignment horizontal="center" vertical="center" wrapText="1"/>
    </xf>
    <xf numFmtId="49" fontId="19" fillId="7" borderId="13" xfId="26" applyNumberFormat="1" applyFont="1" applyFill="1" applyBorder="1" applyAlignment="1">
      <alignment horizontal="center" vertical="center" wrapText="1"/>
    </xf>
    <xf numFmtId="49" fontId="19" fillId="7" borderId="8" xfId="26" applyNumberFormat="1" applyFont="1" applyFill="1" applyBorder="1" applyAlignment="1">
      <alignment horizontal="center" vertical="center" wrapText="1"/>
    </xf>
    <xf numFmtId="49" fontId="12" fillId="8" borderId="6" xfId="26" applyNumberFormat="1" applyFont="1" applyFill="1" applyBorder="1" applyAlignment="1">
      <alignment horizontal="center" vertical="center" wrapText="1"/>
    </xf>
    <xf numFmtId="49" fontId="12" fillId="8" borderId="13" xfId="26" applyNumberFormat="1" applyFont="1" applyFill="1" applyBorder="1" applyAlignment="1">
      <alignment horizontal="center" vertical="center" wrapText="1"/>
    </xf>
    <xf numFmtId="49" fontId="12" fillId="8" borderId="8" xfId="26" applyNumberFormat="1" applyFont="1" applyFill="1" applyBorder="1" applyAlignment="1">
      <alignment horizontal="center" vertical="center" wrapText="1"/>
    </xf>
    <xf numFmtId="0" fontId="5" fillId="5" borderId="4" xfId="25" applyFont="1" applyFill="1" applyBorder="1" applyAlignment="1">
      <alignment horizontal="center" vertical="center"/>
    </xf>
    <xf numFmtId="0" fontId="5" fillId="4" borderId="2" xfId="25" applyFont="1" applyFill="1" applyBorder="1" applyAlignment="1">
      <alignment horizontal="center" vertical="center"/>
    </xf>
    <xf numFmtId="0" fontId="5" fillId="4" borderId="14" xfId="25" applyFont="1" applyFill="1" applyBorder="1" applyAlignment="1">
      <alignment horizontal="center" vertical="center"/>
    </xf>
    <xf numFmtId="0" fontId="5" fillId="4" borderId="3" xfId="25" applyFont="1" applyFill="1" applyBorder="1" applyAlignment="1">
      <alignment horizontal="center" vertical="center"/>
    </xf>
    <xf numFmtId="0" fontId="5" fillId="4" borderId="4" xfId="25" applyFont="1" applyFill="1" applyBorder="1" applyAlignment="1">
      <alignment horizontal="center" vertical="center"/>
    </xf>
    <xf numFmtId="0" fontId="0" fillId="5" borderId="2" xfId="0" applyFill="1" applyBorder="1" applyAlignment="1">
      <alignment horizontal="center"/>
    </xf>
    <xf numFmtId="0" fontId="0" fillId="5" borderId="3" xfId="0" applyFill="1" applyBorder="1" applyAlignment="1">
      <alignment horizontal="center"/>
    </xf>
    <xf numFmtId="0" fontId="0" fillId="5" borderId="4" xfId="0" applyFill="1" applyBorder="1" applyAlignment="1">
      <alignment horizontal="center"/>
    </xf>
    <xf numFmtId="0" fontId="0" fillId="5" borderId="1" xfId="0" applyFill="1" applyBorder="1" applyAlignment="1">
      <alignment horizontal="center"/>
    </xf>
    <xf numFmtId="0" fontId="0" fillId="5" borderId="14" xfId="0" applyFill="1" applyBorder="1" applyAlignment="1">
      <alignment horizontal="center"/>
    </xf>
    <xf numFmtId="0" fontId="0" fillId="5" borderId="16" xfId="0" applyFill="1" applyBorder="1" applyAlignment="1">
      <alignment horizontal="center"/>
    </xf>
    <xf numFmtId="0" fontId="0" fillId="5" borderId="0" xfId="0" applyFill="1" applyBorder="1" applyAlignment="1">
      <alignment horizontal="center"/>
    </xf>
    <xf numFmtId="0" fontId="0" fillId="5" borderId="12" xfId="0" applyFill="1" applyBorder="1" applyAlignment="1">
      <alignment horizontal="center"/>
    </xf>
    <xf numFmtId="0" fontId="0" fillId="5" borderId="11" xfId="0" applyFill="1" applyBorder="1" applyAlignment="1">
      <alignment horizontal="center"/>
    </xf>
    <xf numFmtId="0" fontId="5" fillId="4" borderId="1" xfId="25" applyFont="1" applyFill="1" applyBorder="1" applyAlignment="1">
      <alignment horizontal="center" vertical="center"/>
    </xf>
    <xf numFmtId="0" fontId="0" fillId="11" borderId="1" xfId="0" applyFill="1" applyBorder="1" applyAlignment="1">
      <alignment horizontal="center"/>
    </xf>
    <xf numFmtId="0" fontId="0" fillId="11" borderId="14" xfId="0" applyFill="1" applyBorder="1" applyAlignment="1">
      <alignment horizontal="center"/>
    </xf>
    <xf numFmtId="0" fontId="0" fillId="11" borderId="16" xfId="0" applyFill="1" applyBorder="1" applyAlignment="1">
      <alignment horizontal="center"/>
    </xf>
    <xf numFmtId="0" fontId="0" fillId="11" borderId="0" xfId="0" applyFill="1" applyBorder="1" applyAlignment="1">
      <alignment horizontal="center"/>
    </xf>
    <xf numFmtId="0" fontId="0" fillId="11" borderId="12" xfId="0" applyFill="1" applyBorder="1" applyAlignment="1">
      <alignment horizontal="center"/>
    </xf>
    <xf numFmtId="0" fontId="0" fillId="11" borderId="11" xfId="0" applyFill="1" applyBorder="1" applyAlignment="1">
      <alignment horizontal="center"/>
    </xf>
    <xf numFmtId="0" fontId="5" fillId="5" borderId="14" xfId="25" applyFont="1" applyFill="1" applyBorder="1" applyAlignment="1">
      <alignment horizontal="center" vertical="center"/>
    </xf>
    <xf numFmtId="0" fontId="5" fillId="5" borderId="15" xfId="25" applyFont="1" applyFill="1" applyBorder="1" applyAlignment="1">
      <alignment horizontal="center" vertical="center"/>
    </xf>
  </cellXfs>
  <cellStyles count="27">
    <cellStyle name="Comma" xfId="1" builtinId="3"/>
    <cellStyle name="Normal" xfId="0" builtinId="0"/>
    <cellStyle name="Normal 10" xfId="3"/>
    <cellStyle name="Normal 11" xfId="4"/>
    <cellStyle name="Normal 12" xfId="5"/>
    <cellStyle name="Normal 13" xfId="6"/>
    <cellStyle name="Normal 14" xfId="7"/>
    <cellStyle name="Normal 15" xfId="8"/>
    <cellStyle name="Normal 16" xfId="9"/>
    <cellStyle name="Normal 17" xfId="10"/>
    <cellStyle name="Normal 18" xfId="11"/>
    <cellStyle name="Normal 19" xfId="12"/>
    <cellStyle name="Normal 2" xfId="13"/>
    <cellStyle name="Normal 20" xfId="14"/>
    <cellStyle name="Normal 21" xfId="15"/>
    <cellStyle name="Normal 22" xfId="2"/>
    <cellStyle name="Normal 23" xfId="23"/>
    <cellStyle name="Normal 24" xfId="24"/>
    <cellStyle name="Normal 25" xfId="25"/>
    <cellStyle name="Normal 26" xfId="26"/>
    <cellStyle name="Normal 3" xfId="16"/>
    <cellStyle name="Normal 4" xfId="17"/>
    <cellStyle name="Normal 5" xfId="18"/>
    <cellStyle name="Normal 6" xfId="19"/>
    <cellStyle name="Normal 7" xfId="20"/>
    <cellStyle name="Normal 8" xfId="21"/>
    <cellStyle name="Normal 9" xfId="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Multi-Month</a:t>
            </a:r>
            <a:r>
              <a:rPr lang="en-US" baseline="0"/>
              <a:t> Prescribing and Treat All, Year 1</a:t>
            </a:r>
            <a:endParaRPr lang="en-US"/>
          </a:p>
        </c:rich>
      </c:tx>
      <c:overlay val="0"/>
    </c:title>
    <c:autoTitleDeleted val="0"/>
    <c:plotArea>
      <c:layout/>
      <c:areaChart>
        <c:grouping val="standard"/>
        <c:varyColors val="0"/>
        <c:ser>
          <c:idx val="0"/>
          <c:order val="0"/>
          <c:tx>
            <c:strRef>
              <c:f>'2 Months MMP'!$A$12</c:f>
              <c:strCache>
                <c:ptCount val="1"/>
                <c:pt idx="0">
                  <c:v>Patient Group 1</c:v>
                </c:pt>
              </c:strCache>
            </c:strRef>
          </c:tx>
          <c:cat>
            <c:strRef>
              <c:f>'2 Months MMP'!$B$11:$M$11</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'2 Months MMP'!$B$12:$M$12</c:f>
              <c:numCache>
                <c:formatCode>_(* #,##0_);_(* \(#,##0\);_(* "-"??_);_(@_)</c:formatCode>
                <c:ptCount val="12"/>
                <c:pt idx="0">
                  <c:v>100000</c:v>
                </c:pt>
                <c:pt idx="2">
                  <c:v>100000</c:v>
                </c:pt>
                <c:pt idx="4">
                  <c:v>100000</c:v>
                </c:pt>
                <c:pt idx="6">
                  <c:v>100000</c:v>
                </c:pt>
                <c:pt idx="8">
                  <c:v>100000</c:v>
                </c:pt>
                <c:pt idx="10">
                  <c:v>100000</c:v>
                </c:pt>
              </c:numCache>
            </c:numRef>
          </c:val>
          <c:extLst>
            <c:ext xmlns:c16="http://schemas.microsoft.com/office/drawing/2014/chart" uri="{C3380CC4-5D6E-409C-BE32-E72D297353CC}">
              <c16:uniqueId val="{00000000-A901-415D-B7CA-706EFAECD5FE}"/>
            </c:ext>
          </c:extLst>
        </c:ser>
        <c:ser>
          <c:idx val="1"/>
          <c:order val="1"/>
          <c:tx>
            <c:strRef>
              <c:f>'2 Months MMP'!$A$13</c:f>
              <c:strCache>
                <c:ptCount val="1"/>
                <c:pt idx="0">
                  <c:v>Patient Group 2</c:v>
                </c:pt>
              </c:strCache>
            </c:strRef>
          </c:tx>
          <c:cat>
            <c:strRef>
              <c:f>'2 Months MMP'!$B$11:$M$11</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'2 Months MMP'!$B$13:$M$13</c:f>
              <c:numCache>
                <c:formatCode>_(* #,##0_);_(* \(#,##0\);_(* "-"??_);_(@_)</c:formatCode>
                <c:ptCount val="12"/>
                <c:pt idx="0">
                  <c:v>50000</c:v>
                </c:pt>
                <c:pt idx="1">
                  <c:v>100000</c:v>
                </c:pt>
                <c:pt idx="3">
                  <c:v>100000</c:v>
                </c:pt>
                <c:pt idx="5">
                  <c:v>100000</c:v>
                </c:pt>
                <c:pt idx="7">
                  <c:v>100000</c:v>
                </c:pt>
                <c:pt idx="9">
                  <c:v>100000</c:v>
                </c:pt>
                <c:pt idx="11">
                  <c:v>100000</c:v>
                </c:pt>
              </c:numCache>
            </c:numRef>
          </c:val>
          <c:extLst>
            <c:ext xmlns:c16="http://schemas.microsoft.com/office/drawing/2014/chart" uri="{C3380CC4-5D6E-409C-BE32-E72D297353CC}">
              <c16:uniqueId val="{00000001-A901-415D-B7CA-706EFAECD5FE}"/>
            </c:ext>
          </c:extLst>
        </c:ser>
        <c:ser>
          <c:idx val="2"/>
          <c:order val="2"/>
          <c:tx>
            <c:strRef>
              <c:f>'2 Months MMP'!$A$14</c:f>
              <c:strCache>
                <c:ptCount val="1"/>
                <c:pt idx="0">
                  <c:v>Total ARV Treatment Stock for  Multi-Month Prescribing Phase-In (first 2 months), and Total for ARV Treatment Stock for  Multi-Month Prescribing for the remainder of the year</c:v>
                </c:pt>
              </c:strCache>
            </c:strRef>
          </c:tx>
          <c:spPr>
            <a:solidFill>
              <a:schemeClr val="tx2">
                <a:lumMod val="60000"/>
                <a:lumOff val="40000"/>
              </a:schemeClr>
            </a:solidFill>
          </c:spPr>
          <c:cat>
            <c:strRef>
              <c:f>'2 Months MMP'!$B$11:$M$11</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'2 Months MMP'!$B$14:$M$14</c:f>
              <c:numCache>
                <c:formatCode>_(* #,##0_);_(* \(#,##0\);_(* "-"??_);_(@_)</c:formatCode>
                <c:ptCount val="12"/>
                <c:pt idx="0">
                  <c:v>150000</c:v>
                </c:pt>
                <c:pt idx="1">
                  <c:v>100000</c:v>
                </c:pt>
                <c:pt idx="2">
                  <c:v>100000</c:v>
                </c:pt>
                <c:pt idx="3">
                  <c:v>100000</c:v>
                </c:pt>
                <c:pt idx="4">
                  <c:v>100000</c:v>
                </c:pt>
                <c:pt idx="5">
                  <c:v>100000</c:v>
                </c:pt>
                <c:pt idx="6">
                  <c:v>100000</c:v>
                </c:pt>
                <c:pt idx="7">
                  <c:v>100000</c:v>
                </c:pt>
                <c:pt idx="8">
                  <c:v>100000</c:v>
                </c:pt>
                <c:pt idx="9">
                  <c:v>100000</c:v>
                </c:pt>
                <c:pt idx="10">
                  <c:v>100000</c:v>
                </c:pt>
                <c:pt idx="11">
                  <c:v>100000</c:v>
                </c:pt>
              </c:numCache>
            </c:numRef>
          </c:val>
          <c:extLst>
            <c:ext xmlns:c16="http://schemas.microsoft.com/office/drawing/2014/chart" uri="{C3380CC4-5D6E-409C-BE32-E72D297353CC}">
              <c16:uniqueId val="{00000002-A901-415D-B7CA-706EFAECD5FE}"/>
            </c:ext>
          </c:extLst>
        </c:ser>
        <c:ser>
          <c:idx val="3"/>
          <c:order val="3"/>
          <c:tx>
            <c:strRef>
              <c:f>'2 Months MMP'!$A$15</c:f>
              <c:strCache>
                <c:ptCount val="1"/>
                <c:pt idx="0">
                  <c:v>New Patients (Treat All) on Monthly Treatment</c:v>
                </c:pt>
              </c:strCache>
            </c:strRef>
          </c:tx>
          <c:spPr>
            <a:solidFill>
              <a:srgbClr val="92D050"/>
            </a:solidFill>
          </c:spPr>
          <c:cat>
            <c:strRef>
              <c:f>'2 Months MMP'!$B$11:$M$11</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'2 Months MMP'!$B$15:$M$15</c:f>
              <c:numCache>
                <c:formatCode>_(* #,##0.00_);_(* \(#,##0.00\);_(* "-"??_);_(@_)</c:formatCode>
                <c:ptCount val="12"/>
                <c:pt idx="0" formatCode="_(* #,##0_);_(* \(#,##0\);_(* &quot;-&quot;??_);_(@_)">
                  <c:v>1250</c:v>
                </c:pt>
                <c:pt idx="1">
                  <c:v>2500</c:v>
                </c:pt>
                <c:pt idx="2">
                  <c:v>3750</c:v>
                </c:pt>
                <c:pt idx="3">
                  <c:v>5000</c:v>
                </c:pt>
                <c:pt idx="4">
                  <c:v>6250</c:v>
                </c:pt>
                <c:pt idx="5">
                  <c:v>7500</c:v>
                </c:pt>
                <c:pt idx="6">
                  <c:v>8750</c:v>
                </c:pt>
                <c:pt idx="7">
                  <c:v>10000</c:v>
                </c:pt>
                <c:pt idx="8">
                  <c:v>11250</c:v>
                </c:pt>
                <c:pt idx="9">
                  <c:v>12500</c:v>
                </c:pt>
                <c:pt idx="10">
                  <c:v>13750</c:v>
                </c:pt>
                <c:pt idx="11">
                  <c:v>15000</c:v>
                </c:pt>
              </c:numCache>
            </c:numRef>
          </c:val>
          <c:extLst>
            <c:ext xmlns:c16="http://schemas.microsoft.com/office/drawing/2014/chart" uri="{C3380CC4-5D6E-409C-BE32-E72D297353CC}">
              <c16:uniqueId val="{00000003-A901-415D-B7CA-706EFAECD5FE}"/>
            </c:ext>
          </c:extLst>
        </c:ser>
        <c:ser>
          <c:idx val="4"/>
          <c:order val="4"/>
          <c:tx>
            <c:strRef>
              <c:f>'2 Months MMP'!$A$16</c:f>
              <c:strCache>
                <c:ptCount val="1"/>
                <c:pt idx="0">
                  <c:v>New Patients from Previous Year not on Multi-Month Prescribing Yet</c:v>
                </c:pt>
              </c:strCache>
            </c:strRef>
          </c:tx>
          <c:cat>
            <c:strRef>
              <c:f>'2 Months MMP'!$B$11:$M$11</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'2 Months MMP'!$B$16:$M$16</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A901-415D-B7CA-706EFAECD5FE}"/>
            </c:ext>
          </c:extLst>
        </c:ser>
        <c:dLbls>
          <c:showLegendKey val="0"/>
          <c:showVal val="0"/>
          <c:showCatName val="0"/>
          <c:showSerName val="0"/>
          <c:showPercent val="0"/>
          <c:showBubbleSize val="0"/>
        </c:dLbls>
        <c:axId val="159879936"/>
        <c:axId val="159881472"/>
      </c:areaChart>
      <c:lineChart>
        <c:grouping val="standard"/>
        <c:varyColors val="0"/>
        <c:ser>
          <c:idx val="5"/>
          <c:order val="5"/>
          <c:tx>
            <c:strRef>
              <c:f>'2 Months MMP'!$A$17</c:f>
              <c:strCache>
                <c:ptCount val="1"/>
                <c:pt idx="0">
                  <c:v>Grand Total (Multi-Month and Treat All)</c:v>
                </c:pt>
              </c:strCache>
            </c:strRef>
          </c:tx>
          <c:spPr>
            <a:ln>
              <a:solidFill>
                <a:schemeClr val="accent6"/>
              </a:solidFill>
            </a:ln>
          </c:spPr>
          <c:marker>
            <c:spPr>
              <a:ln>
                <a:solidFill>
                  <a:schemeClr val="tx2"/>
                </a:solidFill>
              </a:ln>
            </c:spPr>
          </c:marker>
          <c:cat>
            <c:strRef>
              <c:f>'2 Months MMP'!$B$11:$M$11</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'2 Months MMP'!$B$17:$M$17</c:f>
              <c:numCache>
                <c:formatCode>_(* #,##0_);_(* \(#,##0\);_(* "-"??_);_(@_)</c:formatCode>
                <c:ptCount val="12"/>
                <c:pt idx="0">
                  <c:v>151250</c:v>
                </c:pt>
                <c:pt idx="1">
                  <c:v>102500</c:v>
                </c:pt>
                <c:pt idx="2">
                  <c:v>103750</c:v>
                </c:pt>
                <c:pt idx="3">
                  <c:v>105000</c:v>
                </c:pt>
                <c:pt idx="4">
                  <c:v>106250</c:v>
                </c:pt>
                <c:pt idx="5">
                  <c:v>107500</c:v>
                </c:pt>
                <c:pt idx="6">
                  <c:v>108750</c:v>
                </c:pt>
                <c:pt idx="7">
                  <c:v>110000</c:v>
                </c:pt>
                <c:pt idx="8">
                  <c:v>111250</c:v>
                </c:pt>
                <c:pt idx="9">
                  <c:v>112500</c:v>
                </c:pt>
                <c:pt idx="10">
                  <c:v>113750</c:v>
                </c:pt>
                <c:pt idx="11">
                  <c:v>115000</c:v>
                </c:pt>
              </c:numCache>
            </c:numRef>
          </c:val>
          <c:smooth val="0"/>
          <c:extLst>
            <c:ext xmlns:c16="http://schemas.microsoft.com/office/drawing/2014/chart" uri="{C3380CC4-5D6E-409C-BE32-E72D297353CC}">
              <c16:uniqueId val="{00000005-A901-415D-B7CA-706EFAECD5FE}"/>
            </c:ext>
          </c:extLst>
        </c:ser>
        <c:dLbls>
          <c:showLegendKey val="0"/>
          <c:showVal val="0"/>
          <c:showCatName val="0"/>
          <c:showSerName val="0"/>
          <c:showPercent val="0"/>
          <c:showBubbleSize val="0"/>
        </c:dLbls>
        <c:marker val="1"/>
        <c:smooth val="0"/>
        <c:axId val="159879936"/>
        <c:axId val="159881472"/>
      </c:lineChart>
      <c:catAx>
        <c:axId val="159879936"/>
        <c:scaling>
          <c:orientation val="minMax"/>
        </c:scaling>
        <c:delete val="0"/>
        <c:axPos val="b"/>
        <c:numFmt formatCode="General" sourceLinked="0"/>
        <c:majorTickMark val="out"/>
        <c:minorTickMark val="none"/>
        <c:tickLblPos val="nextTo"/>
        <c:crossAx val="159881472"/>
        <c:crosses val="autoZero"/>
        <c:auto val="1"/>
        <c:lblAlgn val="ctr"/>
        <c:lblOffset val="100"/>
        <c:noMultiLvlLbl val="0"/>
      </c:catAx>
      <c:valAx>
        <c:axId val="159881472"/>
        <c:scaling>
          <c:orientation val="minMax"/>
        </c:scaling>
        <c:delete val="0"/>
        <c:axPos val="l"/>
        <c:majorGridlines/>
        <c:numFmt formatCode="_(* #,##0_);_(* \(#,##0\);_(* &quot;-&quot;??_);_(@_)" sourceLinked="1"/>
        <c:majorTickMark val="out"/>
        <c:minorTickMark val="none"/>
        <c:tickLblPos val="nextTo"/>
        <c:crossAx val="159879936"/>
        <c:crosses val="autoZero"/>
        <c:crossBetween val="between"/>
      </c:valAx>
    </c:plotArea>
    <c:legend>
      <c:legendPos val="r"/>
      <c:legendEntry>
        <c:idx val="0"/>
        <c:delete val="1"/>
      </c:legendEntry>
      <c:legendEntry>
        <c:idx val="1"/>
        <c:delete val="1"/>
      </c:legendEntry>
      <c:overlay val="0"/>
    </c:legend>
    <c:plotVisOnly val="1"/>
    <c:dispBlanksAs val="zero"/>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Multi Month Prescribing and Treat All, Year 2</a:t>
            </a:r>
          </a:p>
        </c:rich>
      </c:tx>
      <c:overlay val="0"/>
    </c:title>
    <c:autoTitleDeleted val="0"/>
    <c:plotArea>
      <c:layout/>
      <c:areaChart>
        <c:grouping val="standard"/>
        <c:varyColors val="0"/>
        <c:ser>
          <c:idx val="0"/>
          <c:order val="0"/>
          <c:tx>
            <c:strRef>
              <c:f>'4 Months MMP'!$A$23</c:f>
              <c:strCache>
                <c:ptCount val="1"/>
                <c:pt idx="0">
                  <c:v>Patient Group 1</c:v>
                </c:pt>
              </c:strCache>
            </c:strRef>
          </c:tx>
          <c:cat>
            <c:strRef>
              <c:f>'4 Months MMP'!$B$22:$M$22</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'4 Months MMP'!$B$23:$M$23</c:f>
              <c:numCache>
                <c:formatCode>_(* #,##0.00_);_(* \(#,##0.00\);_(* "-"??_);_(@_)</c:formatCode>
                <c:ptCount val="12"/>
                <c:pt idx="0">
                  <c:v>105000</c:v>
                </c:pt>
                <c:pt idx="4">
                  <c:v>110000</c:v>
                </c:pt>
                <c:pt idx="8">
                  <c:v>115000</c:v>
                </c:pt>
              </c:numCache>
            </c:numRef>
          </c:val>
          <c:extLst>
            <c:ext xmlns:c16="http://schemas.microsoft.com/office/drawing/2014/chart" uri="{C3380CC4-5D6E-409C-BE32-E72D297353CC}">
              <c16:uniqueId val="{00000000-1694-41C3-B876-C21078EB84EB}"/>
            </c:ext>
          </c:extLst>
        </c:ser>
        <c:ser>
          <c:idx val="1"/>
          <c:order val="1"/>
          <c:tx>
            <c:strRef>
              <c:f>'4 Months MMP'!$A$24</c:f>
              <c:strCache>
                <c:ptCount val="1"/>
                <c:pt idx="0">
                  <c:v>Patient Group 2</c:v>
                </c:pt>
              </c:strCache>
            </c:strRef>
          </c:tx>
          <c:cat>
            <c:strRef>
              <c:f>'4 Months MMP'!$B$22:$M$22</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'4 Months MMP'!$B$24:$M$24</c:f>
              <c:numCache>
                <c:formatCode>_(* #,##0.00_);_(* \(#,##0.00\);_(* "-"??_);_(@_)</c:formatCode>
                <c:ptCount val="12"/>
                <c:pt idx="1">
                  <c:v>105000</c:v>
                </c:pt>
                <c:pt idx="5">
                  <c:v>110000</c:v>
                </c:pt>
                <c:pt idx="9">
                  <c:v>115000</c:v>
                </c:pt>
              </c:numCache>
            </c:numRef>
          </c:val>
          <c:extLst>
            <c:ext xmlns:c16="http://schemas.microsoft.com/office/drawing/2014/chart" uri="{C3380CC4-5D6E-409C-BE32-E72D297353CC}">
              <c16:uniqueId val="{00000001-1694-41C3-B876-C21078EB84EB}"/>
            </c:ext>
          </c:extLst>
        </c:ser>
        <c:ser>
          <c:idx val="2"/>
          <c:order val="2"/>
          <c:tx>
            <c:strRef>
              <c:f>'4 Months MMP'!$A$25</c:f>
              <c:strCache>
                <c:ptCount val="1"/>
                <c:pt idx="0">
                  <c:v>Patient Group 3</c:v>
                </c:pt>
              </c:strCache>
            </c:strRef>
          </c:tx>
          <c:cat>
            <c:strRef>
              <c:f>'4 Months MMP'!$B$22:$M$22</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'4 Months MMP'!$B$25:$M$25</c:f>
              <c:numCache>
                <c:formatCode>_(* #,##0.00_);_(* \(#,##0.00\);_(* "-"??_);_(@_)</c:formatCode>
                <c:ptCount val="12"/>
                <c:pt idx="2">
                  <c:v>105000</c:v>
                </c:pt>
                <c:pt idx="6">
                  <c:v>110000</c:v>
                </c:pt>
                <c:pt idx="10">
                  <c:v>115000</c:v>
                </c:pt>
              </c:numCache>
            </c:numRef>
          </c:val>
          <c:extLst>
            <c:ext xmlns:c16="http://schemas.microsoft.com/office/drawing/2014/chart" uri="{C3380CC4-5D6E-409C-BE32-E72D297353CC}">
              <c16:uniqueId val="{00000002-1694-41C3-B876-C21078EB84EB}"/>
            </c:ext>
          </c:extLst>
        </c:ser>
        <c:ser>
          <c:idx val="3"/>
          <c:order val="3"/>
          <c:tx>
            <c:strRef>
              <c:f>'4 Months MMP'!$A$26</c:f>
              <c:strCache>
                <c:ptCount val="1"/>
                <c:pt idx="0">
                  <c:v>Patient Group 4</c:v>
                </c:pt>
              </c:strCache>
            </c:strRef>
          </c:tx>
          <c:cat>
            <c:strRef>
              <c:f>'4 Months MMP'!$B$22:$M$22</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'4 Months MMP'!$B$26:$M$26</c:f>
              <c:numCache>
                <c:formatCode>_(* #,##0.00_);_(* \(#,##0.00\);_(* "-"??_);_(@_)</c:formatCode>
                <c:ptCount val="12"/>
                <c:pt idx="3">
                  <c:v>105000</c:v>
                </c:pt>
                <c:pt idx="7">
                  <c:v>110000</c:v>
                </c:pt>
                <c:pt idx="11">
                  <c:v>115000</c:v>
                </c:pt>
              </c:numCache>
            </c:numRef>
          </c:val>
          <c:extLst>
            <c:ext xmlns:c16="http://schemas.microsoft.com/office/drawing/2014/chart" uri="{C3380CC4-5D6E-409C-BE32-E72D297353CC}">
              <c16:uniqueId val="{00000003-1694-41C3-B876-C21078EB84EB}"/>
            </c:ext>
          </c:extLst>
        </c:ser>
        <c:ser>
          <c:idx val="4"/>
          <c:order val="4"/>
          <c:tx>
            <c:strRef>
              <c:f>'4 Months MMP'!$A$27</c:f>
              <c:strCache>
                <c:ptCount val="1"/>
                <c:pt idx="0">
                  <c:v>Total for ARV Treatment Stock for  Multi-Month Prescribing </c:v>
                </c:pt>
              </c:strCache>
            </c:strRef>
          </c:tx>
          <c:spPr>
            <a:solidFill>
              <a:schemeClr val="tx2">
                <a:lumMod val="60000"/>
                <a:lumOff val="40000"/>
              </a:schemeClr>
            </a:solidFill>
          </c:spPr>
          <c:cat>
            <c:strRef>
              <c:f>'4 Months MMP'!$B$22:$M$22</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'4 Months MMP'!$B$27:$M$27</c:f>
              <c:numCache>
                <c:formatCode>_(* #,##0_);_(* \(#,##0\);_(* "-"??_);_(@_)</c:formatCode>
                <c:ptCount val="12"/>
                <c:pt idx="0">
                  <c:v>105000</c:v>
                </c:pt>
                <c:pt idx="1">
                  <c:v>105000</c:v>
                </c:pt>
                <c:pt idx="2">
                  <c:v>105000</c:v>
                </c:pt>
                <c:pt idx="3">
                  <c:v>105000</c:v>
                </c:pt>
                <c:pt idx="4">
                  <c:v>110000</c:v>
                </c:pt>
                <c:pt idx="5">
                  <c:v>110000</c:v>
                </c:pt>
                <c:pt idx="6">
                  <c:v>110000</c:v>
                </c:pt>
                <c:pt idx="7">
                  <c:v>110000</c:v>
                </c:pt>
                <c:pt idx="8">
                  <c:v>115000</c:v>
                </c:pt>
                <c:pt idx="9">
                  <c:v>115000</c:v>
                </c:pt>
                <c:pt idx="10">
                  <c:v>115000</c:v>
                </c:pt>
                <c:pt idx="11">
                  <c:v>115000</c:v>
                </c:pt>
              </c:numCache>
            </c:numRef>
          </c:val>
          <c:extLst>
            <c:ext xmlns:c16="http://schemas.microsoft.com/office/drawing/2014/chart" uri="{C3380CC4-5D6E-409C-BE32-E72D297353CC}">
              <c16:uniqueId val="{00000004-1694-41C3-B876-C21078EB84EB}"/>
            </c:ext>
          </c:extLst>
        </c:ser>
        <c:ser>
          <c:idx val="5"/>
          <c:order val="5"/>
          <c:tx>
            <c:strRef>
              <c:f>'4 Months MMP'!$A$28</c:f>
              <c:strCache>
                <c:ptCount val="1"/>
                <c:pt idx="0">
                  <c:v>New Patients (Treat All) on Monthly Treatment</c:v>
                </c:pt>
              </c:strCache>
            </c:strRef>
          </c:tx>
          <c:spPr>
            <a:solidFill>
              <a:srgbClr val="92D050"/>
            </a:solidFill>
          </c:spPr>
          <c:cat>
            <c:strRef>
              <c:f>'4 Months MMP'!$B$22:$M$22</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'4 Months MMP'!$B$28:$M$28</c:f>
              <c:numCache>
                <c:formatCode>_(* #,##0.00_);_(* \(#,##0.00\);_(* "-"??_);_(@_)</c:formatCode>
                <c:ptCount val="12"/>
                <c:pt idx="0" formatCode="_(* #,##0_);_(* \(#,##0\);_(* &quot;-&quot;??_);_(@_)">
                  <c:v>2916.6666666666665</c:v>
                </c:pt>
                <c:pt idx="1">
                  <c:v>5833.333333333333</c:v>
                </c:pt>
                <c:pt idx="2">
                  <c:v>8750</c:v>
                </c:pt>
                <c:pt idx="3">
                  <c:v>11666.666666666666</c:v>
                </c:pt>
                <c:pt idx="4">
                  <c:v>14583.333333333332</c:v>
                </c:pt>
                <c:pt idx="5">
                  <c:v>17500</c:v>
                </c:pt>
                <c:pt idx="6">
                  <c:v>20416.666666666664</c:v>
                </c:pt>
                <c:pt idx="7">
                  <c:v>23333.333333333332</c:v>
                </c:pt>
                <c:pt idx="8">
                  <c:v>26250</c:v>
                </c:pt>
                <c:pt idx="9">
                  <c:v>29166.666666666664</c:v>
                </c:pt>
                <c:pt idx="10">
                  <c:v>32083.333333333332</c:v>
                </c:pt>
                <c:pt idx="11">
                  <c:v>35000</c:v>
                </c:pt>
              </c:numCache>
            </c:numRef>
          </c:val>
          <c:extLst>
            <c:ext xmlns:c16="http://schemas.microsoft.com/office/drawing/2014/chart" uri="{C3380CC4-5D6E-409C-BE32-E72D297353CC}">
              <c16:uniqueId val="{00000005-1694-41C3-B876-C21078EB84EB}"/>
            </c:ext>
          </c:extLst>
        </c:ser>
        <c:ser>
          <c:idx val="6"/>
          <c:order val="6"/>
          <c:tx>
            <c:strRef>
              <c:f>'4 Months MMP'!$A$29</c:f>
              <c:strCache>
                <c:ptCount val="1"/>
                <c:pt idx="0">
                  <c:v>New Patients from Previous Year not on Multi-Month Prescribing Yet</c:v>
                </c:pt>
              </c:strCache>
            </c:strRef>
          </c:tx>
          <c:spPr>
            <a:solidFill>
              <a:schemeClr val="accent2">
                <a:lumMod val="75000"/>
              </a:schemeClr>
            </a:solidFill>
          </c:spPr>
          <c:cat>
            <c:strRef>
              <c:f>'4 Months MMP'!$B$22:$M$22</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'4 Months MMP'!$B$29:$M$29</c:f>
              <c:numCache>
                <c:formatCode>_(* #,##0_);_(* \(#,##0\);_(* "-"??_);_(@_)</c:formatCode>
                <c:ptCount val="12"/>
                <c:pt idx="0">
                  <c:v>13750</c:v>
                </c:pt>
                <c:pt idx="1">
                  <c:v>12500</c:v>
                </c:pt>
                <c:pt idx="2">
                  <c:v>11250</c:v>
                </c:pt>
                <c:pt idx="3">
                  <c:v>10000</c:v>
                </c:pt>
                <c:pt idx="4">
                  <c:v>8750</c:v>
                </c:pt>
                <c:pt idx="5">
                  <c:v>7500</c:v>
                </c:pt>
                <c:pt idx="6">
                  <c:v>6250</c:v>
                </c:pt>
                <c:pt idx="7">
                  <c:v>5000</c:v>
                </c:pt>
                <c:pt idx="8">
                  <c:v>3750</c:v>
                </c:pt>
                <c:pt idx="9">
                  <c:v>2500</c:v>
                </c:pt>
                <c:pt idx="10">
                  <c:v>1250</c:v>
                </c:pt>
                <c:pt idx="11">
                  <c:v>0</c:v>
                </c:pt>
              </c:numCache>
            </c:numRef>
          </c:val>
          <c:extLst>
            <c:ext xmlns:c16="http://schemas.microsoft.com/office/drawing/2014/chart" uri="{C3380CC4-5D6E-409C-BE32-E72D297353CC}">
              <c16:uniqueId val="{00000006-1694-41C3-B876-C21078EB84EB}"/>
            </c:ext>
          </c:extLst>
        </c:ser>
        <c:dLbls>
          <c:showLegendKey val="0"/>
          <c:showVal val="0"/>
          <c:showCatName val="0"/>
          <c:showSerName val="0"/>
          <c:showPercent val="0"/>
          <c:showBubbleSize val="0"/>
        </c:dLbls>
        <c:axId val="176195840"/>
        <c:axId val="176209920"/>
      </c:areaChart>
      <c:lineChart>
        <c:grouping val="standard"/>
        <c:varyColors val="0"/>
        <c:ser>
          <c:idx val="7"/>
          <c:order val="7"/>
          <c:tx>
            <c:strRef>
              <c:f>'4 Months MMP'!$A$30</c:f>
              <c:strCache>
                <c:ptCount val="1"/>
                <c:pt idx="0">
                  <c:v>Grand Total (Multi-Month and Treat All)</c:v>
                </c:pt>
              </c:strCache>
            </c:strRef>
          </c:tx>
          <c:spPr>
            <a:ln>
              <a:solidFill>
                <a:srgbClr val="FFC000"/>
              </a:solidFill>
            </a:ln>
          </c:spPr>
          <c:marker>
            <c:symbol val="circle"/>
            <c:size val="7"/>
            <c:spPr>
              <a:solidFill>
                <a:srgbClr val="FFC000"/>
              </a:solidFill>
            </c:spPr>
          </c:marker>
          <c:cat>
            <c:strRef>
              <c:f>'4 Months MMP'!$B$22:$M$22</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'4 Months MMP'!$B$30:$M$30</c:f>
              <c:numCache>
                <c:formatCode>_(* #,##0_);_(* \(#,##0\);_(* "-"??_);_(@_)</c:formatCode>
                <c:ptCount val="12"/>
                <c:pt idx="0">
                  <c:v>121666.66666666667</c:v>
                </c:pt>
                <c:pt idx="1">
                  <c:v>123333.33333333333</c:v>
                </c:pt>
                <c:pt idx="2">
                  <c:v>125000</c:v>
                </c:pt>
                <c:pt idx="3">
                  <c:v>126666.66666666667</c:v>
                </c:pt>
                <c:pt idx="4">
                  <c:v>133333.33333333331</c:v>
                </c:pt>
                <c:pt idx="5">
                  <c:v>135000</c:v>
                </c:pt>
                <c:pt idx="6">
                  <c:v>136666.66666666666</c:v>
                </c:pt>
                <c:pt idx="7">
                  <c:v>138333.33333333334</c:v>
                </c:pt>
                <c:pt idx="8">
                  <c:v>145000</c:v>
                </c:pt>
                <c:pt idx="9">
                  <c:v>146666.66666666666</c:v>
                </c:pt>
                <c:pt idx="10">
                  <c:v>148333.33333333334</c:v>
                </c:pt>
                <c:pt idx="11">
                  <c:v>150000</c:v>
                </c:pt>
              </c:numCache>
            </c:numRef>
          </c:val>
          <c:smooth val="0"/>
          <c:extLst>
            <c:ext xmlns:c16="http://schemas.microsoft.com/office/drawing/2014/chart" uri="{C3380CC4-5D6E-409C-BE32-E72D297353CC}">
              <c16:uniqueId val="{00000007-1694-41C3-B876-C21078EB84EB}"/>
            </c:ext>
          </c:extLst>
        </c:ser>
        <c:dLbls>
          <c:showLegendKey val="0"/>
          <c:showVal val="0"/>
          <c:showCatName val="0"/>
          <c:showSerName val="0"/>
          <c:showPercent val="0"/>
          <c:showBubbleSize val="0"/>
        </c:dLbls>
        <c:marker val="1"/>
        <c:smooth val="0"/>
        <c:axId val="176195840"/>
        <c:axId val="176209920"/>
      </c:lineChart>
      <c:catAx>
        <c:axId val="176195840"/>
        <c:scaling>
          <c:orientation val="minMax"/>
        </c:scaling>
        <c:delete val="0"/>
        <c:axPos val="b"/>
        <c:numFmt formatCode="General" sourceLinked="0"/>
        <c:majorTickMark val="out"/>
        <c:minorTickMark val="none"/>
        <c:tickLblPos val="nextTo"/>
        <c:crossAx val="176209920"/>
        <c:crosses val="autoZero"/>
        <c:auto val="1"/>
        <c:lblAlgn val="ctr"/>
        <c:lblOffset val="100"/>
        <c:noMultiLvlLbl val="0"/>
      </c:catAx>
      <c:valAx>
        <c:axId val="176209920"/>
        <c:scaling>
          <c:orientation val="minMax"/>
        </c:scaling>
        <c:delete val="0"/>
        <c:axPos val="l"/>
        <c:majorGridlines/>
        <c:numFmt formatCode="_(* #,##0.00_);_(* \(#,##0.00\);_(* &quot;-&quot;??_);_(@_)" sourceLinked="1"/>
        <c:majorTickMark val="out"/>
        <c:minorTickMark val="none"/>
        <c:tickLblPos val="nextTo"/>
        <c:crossAx val="176195840"/>
        <c:crosses val="autoZero"/>
        <c:crossBetween val="between"/>
      </c:valAx>
    </c:plotArea>
    <c:legend>
      <c:legendPos val="r"/>
      <c:legendEntry>
        <c:idx val="0"/>
        <c:delete val="1"/>
      </c:legendEntry>
      <c:legendEntry>
        <c:idx val="1"/>
        <c:delete val="1"/>
      </c:legendEntry>
      <c:legendEntry>
        <c:idx val="2"/>
        <c:delete val="1"/>
      </c:legendEntry>
      <c:legendEntry>
        <c:idx val="3"/>
        <c:delete val="1"/>
      </c:legendEntry>
      <c:overlay val="0"/>
    </c:legend>
    <c:plotVisOnly val="1"/>
    <c:dispBlanksAs val="zero"/>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Multi</a:t>
            </a:r>
            <a:r>
              <a:rPr lang="en-US" baseline="0"/>
              <a:t>-Month Prescribing and Treat All, Year 3</a:t>
            </a:r>
            <a:endParaRPr lang="en-US"/>
          </a:p>
        </c:rich>
      </c:tx>
      <c:overlay val="0"/>
    </c:title>
    <c:autoTitleDeleted val="0"/>
    <c:plotArea>
      <c:layout/>
      <c:areaChart>
        <c:grouping val="standard"/>
        <c:varyColors val="0"/>
        <c:ser>
          <c:idx val="0"/>
          <c:order val="0"/>
          <c:tx>
            <c:strRef>
              <c:f>'4 Months MMP'!$A$34</c:f>
              <c:strCache>
                <c:ptCount val="1"/>
                <c:pt idx="0">
                  <c:v>Patient Group 1</c:v>
                </c:pt>
              </c:strCache>
            </c:strRef>
          </c:tx>
          <c:cat>
            <c:strRef>
              <c:f>'4 Months MMP'!$B$33:$M$33</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'4 Months MMP'!$B$34:$M$34</c:f>
              <c:numCache>
                <c:formatCode>_(* #,##0.00_);_(* \(#,##0.00\);_(* "-"??_);_(@_)</c:formatCode>
                <c:ptCount val="12"/>
                <c:pt idx="0">
                  <c:v>126666.66666666667</c:v>
                </c:pt>
                <c:pt idx="4">
                  <c:v>138333.33333333334</c:v>
                </c:pt>
                <c:pt idx="8">
                  <c:v>150000</c:v>
                </c:pt>
              </c:numCache>
            </c:numRef>
          </c:val>
          <c:extLst>
            <c:ext xmlns:c16="http://schemas.microsoft.com/office/drawing/2014/chart" uri="{C3380CC4-5D6E-409C-BE32-E72D297353CC}">
              <c16:uniqueId val="{00000000-2030-4E86-918F-B7EEF61ED992}"/>
            </c:ext>
          </c:extLst>
        </c:ser>
        <c:ser>
          <c:idx val="1"/>
          <c:order val="1"/>
          <c:tx>
            <c:strRef>
              <c:f>'4 Months MMP'!$A$35</c:f>
              <c:strCache>
                <c:ptCount val="1"/>
                <c:pt idx="0">
                  <c:v>Patient Group 2</c:v>
                </c:pt>
              </c:strCache>
            </c:strRef>
          </c:tx>
          <c:cat>
            <c:strRef>
              <c:f>'4 Months MMP'!$B$33:$M$33</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'4 Months MMP'!$B$35:$M$35</c:f>
              <c:numCache>
                <c:formatCode>_(* #,##0.00_);_(* \(#,##0.00\);_(* "-"??_);_(@_)</c:formatCode>
                <c:ptCount val="12"/>
                <c:pt idx="1">
                  <c:v>126666.66666666667</c:v>
                </c:pt>
                <c:pt idx="5">
                  <c:v>138333.33333333334</c:v>
                </c:pt>
                <c:pt idx="9">
                  <c:v>150000</c:v>
                </c:pt>
              </c:numCache>
            </c:numRef>
          </c:val>
          <c:extLst>
            <c:ext xmlns:c16="http://schemas.microsoft.com/office/drawing/2014/chart" uri="{C3380CC4-5D6E-409C-BE32-E72D297353CC}">
              <c16:uniqueId val="{00000001-2030-4E86-918F-B7EEF61ED992}"/>
            </c:ext>
          </c:extLst>
        </c:ser>
        <c:ser>
          <c:idx val="2"/>
          <c:order val="2"/>
          <c:tx>
            <c:strRef>
              <c:f>'4 Months MMP'!$A$36</c:f>
              <c:strCache>
                <c:ptCount val="1"/>
                <c:pt idx="0">
                  <c:v>Patient Group 3</c:v>
                </c:pt>
              </c:strCache>
            </c:strRef>
          </c:tx>
          <c:cat>
            <c:strRef>
              <c:f>'4 Months MMP'!$B$33:$M$33</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'4 Months MMP'!$B$36:$M$36</c:f>
              <c:numCache>
                <c:formatCode>_(* #,##0.00_);_(* \(#,##0.00\);_(* "-"??_);_(@_)</c:formatCode>
                <c:ptCount val="12"/>
                <c:pt idx="2">
                  <c:v>126666.66666666667</c:v>
                </c:pt>
                <c:pt idx="6">
                  <c:v>138333.33333333334</c:v>
                </c:pt>
                <c:pt idx="10">
                  <c:v>150000</c:v>
                </c:pt>
              </c:numCache>
            </c:numRef>
          </c:val>
          <c:extLst>
            <c:ext xmlns:c16="http://schemas.microsoft.com/office/drawing/2014/chart" uri="{C3380CC4-5D6E-409C-BE32-E72D297353CC}">
              <c16:uniqueId val="{00000002-2030-4E86-918F-B7EEF61ED992}"/>
            </c:ext>
          </c:extLst>
        </c:ser>
        <c:ser>
          <c:idx val="3"/>
          <c:order val="3"/>
          <c:tx>
            <c:strRef>
              <c:f>'4 Months MMP'!$A$37</c:f>
              <c:strCache>
                <c:ptCount val="1"/>
                <c:pt idx="0">
                  <c:v>Patient Group 4</c:v>
                </c:pt>
              </c:strCache>
            </c:strRef>
          </c:tx>
          <c:cat>
            <c:strRef>
              <c:f>'4 Months MMP'!$B$33:$M$33</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'4 Months MMP'!$B$37:$M$37</c:f>
              <c:numCache>
                <c:formatCode>_(* #,##0_);_(* \(#,##0\);_(* "-"??_);_(@_)</c:formatCode>
                <c:ptCount val="12"/>
                <c:pt idx="3" formatCode="_(* #,##0.00_);_(* \(#,##0.00\);_(* &quot;-&quot;??_);_(@_)">
                  <c:v>126666.66666666667</c:v>
                </c:pt>
                <c:pt idx="7" formatCode="_(* #,##0.00_);_(* \(#,##0.00\);_(* &quot;-&quot;??_);_(@_)">
                  <c:v>138333.33333333334</c:v>
                </c:pt>
                <c:pt idx="11" formatCode="_(* #,##0.00_);_(* \(#,##0.00\);_(* &quot;-&quot;??_);_(@_)">
                  <c:v>150000</c:v>
                </c:pt>
              </c:numCache>
            </c:numRef>
          </c:val>
          <c:extLst>
            <c:ext xmlns:c16="http://schemas.microsoft.com/office/drawing/2014/chart" uri="{C3380CC4-5D6E-409C-BE32-E72D297353CC}">
              <c16:uniqueId val="{00000003-2030-4E86-918F-B7EEF61ED992}"/>
            </c:ext>
          </c:extLst>
        </c:ser>
        <c:ser>
          <c:idx val="4"/>
          <c:order val="4"/>
          <c:tx>
            <c:strRef>
              <c:f>'4 Months MMP'!$A$38</c:f>
              <c:strCache>
                <c:ptCount val="1"/>
                <c:pt idx="0">
                  <c:v>Total for ARV Treatment Stock for  Multi-Month Prescribing </c:v>
                </c:pt>
              </c:strCache>
            </c:strRef>
          </c:tx>
          <c:cat>
            <c:strRef>
              <c:f>'4 Months MMP'!$B$33:$M$33</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'4 Months MMP'!$B$38:$M$38</c:f>
              <c:numCache>
                <c:formatCode>_(* #,##0_);_(* \(#,##0\);_(* "-"??_);_(@_)</c:formatCode>
                <c:ptCount val="12"/>
                <c:pt idx="0">
                  <c:v>126666.66666666667</c:v>
                </c:pt>
                <c:pt idx="1">
                  <c:v>126666.66666666667</c:v>
                </c:pt>
                <c:pt idx="2">
                  <c:v>126666.66666666667</c:v>
                </c:pt>
                <c:pt idx="3">
                  <c:v>126666.66666666667</c:v>
                </c:pt>
                <c:pt idx="4">
                  <c:v>138333.33333333334</c:v>
                </c:pt>
                <c:pt idx="5">
                  <c:v>138333.33333333334</c:v>
                </c:pt>
                <c:pt idx="6">
                  <c:v>138333.33333333334</c:v>
                </c:pt>
                <c:pt idx="7">
                  <c:v>138333.33333333334</c:v>
                </c:pt>
                <c:pt idx="8">
                  <c:v>150000</c:v>
                </c:pt>
                <c:pt idx="9">
                  <c:v>150000</c:v>
                </c:pt>
                <c:pt idx="10">
                  <c:v>150000</c:v>
                </c:pt>
                <c:pt idx="11">
                  <c:v>150000</c:v>
                </c:pt>
              </c:numCache>
            </c:numRef>
          </c:val>
          <c:extLst>
            <c:ext xmlns:c16="http://schemas.microsoft.com/office/drawing/2014/chart" uri="{C3380CC4-5D6E-409C-BE32-E72D297353CC}">
              <c16:uniqueId val="{00000004-2030-4E86-918F-B7EEF61ED992}"/>
            </c:ext>
          </c:extLst>
        </c:ser>
        <c:ser>
          <c:idx val="5"/>
          <c:order val="5"/>
          <c:tx>
            <c:strRef>
              <c:f>'4 Months MMP'!$A$39</c:f>
              <c:strCache>
                <c:ptCount val="1"/>
                <c:pt idx="0">
                  <c:v>New Patients (Treat All) on Monthly Treatment</c:v>
                </c:pt>
              </c:strCache>
            </c:strRef>
          </c:tx>
          <c:spPr>
            <a:solidFill>
              <a:srgbClr val="92D050"/>
            </a:solidFill>
          </c:spPr>
          <c:cat>
            <c:strRef>
              <c:f>'4 Months MMP'!$B$33:$M$33</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'4 Months MMP'!$B$39:$M$39</c:f>
              <c:numCache>
                <c:formatCode>_(* #,##0.00_);_(* \(#,##0.00\);_(* "-"??_);_(@_)</c:formatCode>
                <c:ptCount val="12"/>
                <c:pt idx="0" formatCode="_(* #,##0_);_(* \(#,##0\);_(* &quot;-&quot;??_);_(@_)">
                  <c:v>1000</c:v>
                </c:pt>
                <c:pt idx="1">
                  <c:v>2000</c:v>
                </c:pt>
                <c:pt idx="2">
                  <c:v>3000</c:v>
                </c:pt>
                <c:pt idx="3">
                  <c:v>4000</c:v>
                </c:pt>
                <c:pt idx="4">
                  <c:v>5000</c:v>
                </c:pt>
                <c:pt idx="5">
                  <c:v>6000</c:v>
                </c:pt>
                <c:pt idx="6">
                  <c:v>7000</c:v>
                </c:pt>
                <c:pt idx="7">
                  <c:v>8000</c:v>
                </c:pt>
                <c:pt idx="8">
                  <c:v>9000</c:v>
                </c:pt>
                <c:pt idx="9">
                  <c:v>10000</c:v>
                </c:pt>
                <c:pt idx="10">
                  <c:v>11000</c:v>
                </c:pt>
                <c:pt idx="11">
                  <c:v>12000</c:v>
                </c:pt>
              </c:numCache>
            </c:numRef>
          </c:val>
          <c:extLst>
            <c:ext xmlns:c16="http://schemas.microsoft.com/office/drawing/2014/chart" uri="{C3380CC4-5D6E-409C-BE32-E72D297353CC}">
              <c16:uniqueId val="{00000005-2030-4E86-918F-B7EEF61ED992}"/>
            </c:ext>
          </c:extLst>
        </c:ser>
        <c:ser>
          <c:idx val="6"/>
          <c:order val="6"/>
          <c:tx>
            <c:strRef>
              <c:f>'4 Months MMP'!$A$40</c:f>
              <c:strCache>
                <c:ptCount val="1"/>
                <c:pt idx="0">
                  <c:v>New Patients from Previous Year not on Multi-Month Prescribing Yet</c:v>
                </c:pt>
              </c:strCache>
            </c:strRef>
          </c:tx>
          <c:spPr>
            <a:solidFill>
              <a:schemeClr val="accent2">
                <a:lumMod val="75000"/>
              </a:schemeClr>
            </a:solidFill>
          </c:spPr>
          <c:cat>
            <c:strRef>
              <c:f>'4 Months MMP'!$B$33:$M$33</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'4 Months MMP'!$B$40:$M$40</c:f>
              <c:numCache>
                <c:formatCode>_(* #,##0_);_(* \(#,##0\);_(* "-"??_);_(@_)</c:formatCode>
                <c:ptCount val="12"/>
                <c:pt idx="0">
                  <c:v>32083.333333333332</c:v>
                </c:pt>
                <c:pt idx="1">
                  <c:v>29166.666666666668</c:v>
                </c:pt>
                <c:pt idx="2">
                  <c:v>26250</c:v>
                </c:pt>
                <c:pt idx="3">
                  <c:v>23333.333333333336</c:v>
                </c:pt>
                <c:pt idx="4">
                  <c:v>20416.666666666668</c:v>
                </c:pt>
                <c:pt idx="5">
                  <c:v>17500</c:v>
                </c:pt>
                <c:pt idx="6">
                  <c:v>14583.333333333336</c:v>
                </c:pt>
                <c:pt idx="7">
                  <c:v>11666.666666666668</c:v>
                </c:pt>
                <c:pt idx="8">
                  <c:v>8750</c:v>
                </c:pt>
                <c:pt idx="9">
                  <c:v>5833.3333333333358</c:v>
                </c:pt>
                <c:pt idx="10">
                  <c:v>2916.6666666666679</c:v>
                </c:pt>
                <c:pt idx="11">
                  <c:v>0</c:v>
                </c:pt>
              </c:numCache>
            </c:numRef>
          </c:val>
          <c:extLst>
            <c:ext xmlns:c16="http://schemas.microsoft.com/office/drawing/2014/chart" uri="{C3380CC4-5D6E-409C-BE32-E72D297353CC}">
              <c16:uniqueId val="{00000006-2030-4E86-918F-B7EEF61ED992}"/>
            </c:ext>
          </c:extLst>
        </c:ser>
        <c:dLbls>
          <c:showLegendKey val="0"/>
          <c:showVal val="0"/>
          <c:showCatName val="0"/>
          <c:showSerName val="0"/>
          <c:showPercent val="0"/>
          <c:showBubbleSize val="0"/>
        </c:dLbls>
        <c:axId val="176250240"/>
        <c:axId val="176276608"/>
      </c:areaChart>
      <c:lineChart>
        <c:grouping val="standard"/>
        <c:varyColors val="0"/>
        <c:ser>
          <c:idx val="7"/>
          <c:order val="7"/>
          <c:tx>
            <c:strRef>
              <c:f>'4 Months MMP'!$A$41</c:f>
              <c:strCache>
                <c:ptCount val="1"/>
                <c:pt idx="0">
                  <c:v>Grand Total (Multi-Month and Treat All)</c:v>
                </c:pt>
              </c:strCache>
            </c:strRef>
          </c:tx>
          <c:spPr>
            <a:ln>
              <a:solidFill>
                <a:srgbClr val="FFC000"/>
              </a:solidFill>
            </a:ln>
          </c:spPr>
          <c:marker>
            <c:symbol val="circle"/>
            <c:size val="7"/>
            <c:spPr>
              <a:solidFill>
                <a:srgbClr val="FFC000"/>
              </a:solidFill>
            </c:spPr>
          </c:marker>
          <c:cat>
            <c:strRef>
              <c:f>'4 Months MMP'!$B$33:$M$33</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'4 Months MMP'!$B$41:$M$41</c:f>
              <c:numCache>
                <c:formatCode>_(* #,##0_);_(* \(#,##0\);_(* "-"??_);_(@_)</c:formatCode>
                <c:ptCount val="12"/>
                <c:pt idx="0">
                  <c:v>159750</c:v>
                </c:pt>
                <c:pt idx="1">
                  <c:v>157833.33333333334</c:v>
                </c:pt>
                <c:pt idx="2">
                  <c:v>155916.66666666669</c:v>
                </c:pt>
                <c:pt idx="3">
                  <c:v>154000</c:v>
                </c:pt>
                <c:pt idx="4">
                  <c:v>163750</c:v>
                </c:pt>
                <c:pt idx="5">
                  <c:v>161833.33333333334</c:v>
                </c:pt>
                <c:pt idx="6">
                  <c:v>159916.66666666669</c:v>
                </c:pt>
                <c:pt idx="7">
                  <c:v>158000</c:v>
                </c:pt>
                <c:pt idx="8">
                  <c:v>167750</c:v>
                </c:pt>
                <c:pt idx="9">
                  <c:v>165833.33333333334</c:v>
                </c:pt>
                <c:pt idx="10">
                  <c:v>163916.66666666666</c:v>
                </c:pt>
                <c:pt idx="11">
                  <c:v>162000</c:v>
                </c:pt>
              </c:numCache>
            </c:numRef>
          </c:val>
          <c:smooth val="0"/>
          <c:extLst>
            <c:ext xmlns:c16="http://schemas.microsoft.com/office/drawing/2014/chart" uri="{C3380CC4-5D6E-409C-BE32-E72D297353CC}">
              <c16:uniqueId val="{00000007-2030-4E86-918F-B7EEF61ED992}"/>
            </c:ext>
          </c:extLst>
        </c:ser>
        <c:dLbls>
          <c:showLegendKey val="0"/>
          <c:showVal val="0"/>
          <c:showCatName val="0"/>
          <c:showSerName val="0"/>
          <c:showPercent val="0"/>
          <c:showBubbleSize val="0"/>
        </c:dLbls>
        <c:marker val="1"/>
        <c:smooth val="0"/>
        <c:axId val="176250240"/>
        <c:axId val="176276608"/>
      </c:lineChart>
      <c:catAx>
        <c:axId val="176250240"/>
        <c:scaling>
          <c:orientation val="minMax"/>
        </c:scaling>
        <c:delete val="0"/>
        <c:axPos val="b"/>
        <c:numFmt formatCode="General" sourceLinked="0"/>
        <c:majorTickMark val="out"/>
        <c:minorTickMark val="none"/>
        <c:tickLblPos val="nextTo"/>
        <c:crossAx val="176276608"/>
        <c:crosses val="autoZero"/>
        <c:auto val="1"/>
        <c:lblAlgn val="ctr"/>
        <c:lblOffset val="100"/>
        <c:noMultiLvlLbl val="0"/>
      </c:catAx>
      <c:valAx>
        <c:axId val="176276608"/>
        <c:scaling>
          <c:orientation val="minMax"/>
        </c:scaling>
        <c:delete val="0"/>
        <c:axPos val="l"/>
        <c:majorGridlines/>
        <c:numFmt formatCode="_(* #,##0.00_);_(* \(#,##0.00\);_(* &quot;-&quot;??_);_(@_)" sourceLinked="1"/>
        <c:majorTickMark val="out"/>
        <c:minorTickMark val="none"/>
        <c:tickLblPos val="nextTo"/>
        <c:crossAx val="176250240"/>
        <c:crosses val="autoZero"/>
        <c:crossBetween val="between"/>
      </c:valAx>
    </c:plotArea>
    <c:legend>
      <c:legendPos val="r"/>
      <c:legendEntry>
        <c:idx val="0"/>
        <c:delete val="1"/>
      </c:legendEntry>
      <c:legendEntry>
        <c:idx val="1"/>
        <c:delete val="1"/>
      </c:legendEntry>
      <c:legendEntry>
        <c:idx val="2"/>
        <c:delete val="1"/>
      </c:legendEntry>
      <c:legendEntry>
        <c:idx val="3"/>
        <c:delete val="1"/>
      </c:legendEntry>
      <c:overlay val="0"/>
    </c:legend>
    <c:plotVisOnly val="1"/>
    <c:dispBlanksAs val="zero"/>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Grand Total</a:t>
            </a:r>
            <a:r>
              <a:rPr lang="en-US" baseline="0"/>
              <a:t> of ARV Treatments for Years 1, 2, and 3 (Multi-Month Prescribing and Treat All)</a:t>
            </a:r>
            <a:endParaRPr lang="en-US"/>
          </a:p>
        </c:rich>
      </c:tx>
      <c:overlay val="0"/>
    </c:title>
    <c:autoTitleDeleted val="0"/>
    <c:plotArea>
      <c:layout/>
      <c:areaChart>
        <c:grouping val="standard"/>
        <c:varyColors val="0"/>
        <c:ser>
          <c:idx val="0"/>
          <c:order val="0"/>
          <c:tx>
            <c:strRef>
              <c:f>'4 Months MMP'!$A$51</c:f>
              <c:strCache>
                <c:ptCount val="1"/>
                <c:pt idx="0">
                  <c:v>Total for ARV Treatment Stock for  4 Multi-Month Prescribing </c:v>
                </c:pt>
              </c:strCache>
            </c:strRef>
          </c:tx>
          <c:cat>
            <c:multiLvlStrRef>
              <c:f>'4 Months MMP'!$B$49:$AK$50</c:f>
              <c:multiLvlStrCache>
                <c:ptCount val="36"/>
                <c:lvl>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pt idx="12">
                    <c:v>Month 1</c:v>
                  </c:pt>
                  <c:pt idx="13">
                    <c:v>Month 2</c:v>
                  </c:pt>
                  <c:pt idx="14">
                    <c:v>Month 3</c:v>
                  </c:pt>
                  <c:pt idx="15">
                    <c:v>Month 4</c:v>
                  </c:pt>
                  <c:pt idx="16">
                    <c:v>Month 5</c:v>
                  </c:pt>
                  <c:pt idx="17">
                    <c:v>Month 6</c:v>
                  </c:pt>
                  <c:pt idx="18">
                    <c:v>Month 7</c:v>
                  </c:pt>
                  <c:pt idx="19">
                    <c:v>Month 8</c:v>
                  </c:pt>
                  <c:pt idx="20">
                    <c:v>Month 9</c:v>
                  </c:pt>
                  <c:pt idx="21">
                    <c:v>Month 10</c:v>
                  </c:pt>
                  <c:pt idx="22">
                    <c:v>Month 11</c:v>
                  </c:pt>
                  <c:pt idx="23">
                    <c:v>Month 12</c:v>
                  </c:pt>
                  <c:pt idx="24">
                    <c:v>Month 1</c:v>
                  </c:pt>
                  <c:pt idx="25">
                    <c:v>Month 2</c:v>
                  </c:pt>
                  <c:pt idx="26">
                    <c:v>Month 3</c:v>
                  </c:pt>
                  <c:pt idx="27">
                    <c:v>Month 4</c:v>
                  </c:pt>
                  <c:pt idx="28">
                    <c:v>Month 5</c:v>
                  </c:pt>
                  <c:pt idx="29">
                    <c:v>Month 6</c:v>
                  </c:pt>
                  <c:pt idx="30">
                    <c:v>Month 7</c:v>
                  </c:pt>
                  <c:pt idx="31">
                    <c:v>Month 8</c:v>
                  </c:pt>
                  <c:pt idx="32">
                    <c:v>Month 9</c:v>
                  </c:pt>
                  <c:pt idx="33">
                    <c:v>Month 10</c:v>
                  </c:pt>
                  <c:pt idx="34">
                    <c:v>Month 11</c:v>
                  </c:pt>
                  <c:pt idx="35">
                    <c:v>Month 12</c:v>
                  </c:pt>
                </c:lvl>
                <c:lvl>
                  <c:pt idx="0">
                    <c:v>Year 1</c:v>
                  </c:pt>
                  <c:pt idx="12">
                    <c:v>Year 2</c:v>
                  </c:pt>
                  <c:pt idx="24">
                    <c:v>Year 3</c:v>
                  </c:pt>
                </c:lvl>
              </c:multiLvlStrCache>
            </c:multiLvlStrRef>
          </c:cat>
          <c:val>
            <c:numRef>
              <c:f>'4 Months MMP'!$B$51:$AK$51</c:f>
              <c:numCache>
                <c:formatCode>_(* #,##0_);_(* \(#,##0\);_(* "-"??_);_(@_)</c:formatCode>
                <c:ptCount val="36"/>
                <c:pt idx="0">
                  <c:v>175000</c:v>
                </c:pt>
                <c:pt idx="1">
                  <c:v>150000</c:v>
                </c:pt>
                <c:pt idx="2">
                  <c:v>125000</c:v>
                </c:pt>
                <c:pt idx="3">
                  <c:v>100000</c:v>
                </c:pt>
                <c:pt idx="4">
                  <c:v>100000</c:v>
                </c:pt>
                <c:pt idx="5">
                  <c:v>100000</c:v>
                </c:pt>
                <c:pt idx="6">
                  <c:v>100000</c:v>
                </c:pt>
                <c:pt idx="7">
                  <c:v>100000</c:v>
                </c:pt>
                <c:pt idx="8">
                  <c:v>100000</c:v>
                </c:pt>
                <c:pt idx="9">
                  <c:v>100000</c:v>
                </c:pt>
                <c:pt idx="10">
                  <c:v>100000</c:v>
                </c:pt>
                <c:pt idx="11">
                  <c:v>100000</c:v>
                </c:pt>
                <c:pt idx="12">
                  <c:v>105000</c:v>
                </c:pt>
                <c:pt idx="13">
                  <c:v>105000</c:v>
                </c:pt>
                <c:pt idx="14">
                  <c:v>105000</c:v>
                </c:pt>
                <c:pt idx="15">
                  <c:v>105000</c:v>
                </c:pt>
                <c:pt idx="16">
                  <c:v>110000</c:v>
                </c:pt>
                <c:pt idx="17">
                  <c:v>110000</c:v>
                </c:pt>
                <c:pt idx="18">
                  <c:v>110000</c:v>
                </c:pt>
                <c:pt idx="19">
                  <c:v>110000</c:v>
                </c:pt>
                <c:pt idx="20">
                  <c:v>115000</c:v>
                </c:pt>
                <c:pt idx="21">
                  <c:v>115000</c:v>
                </c:pt>
                <c:pt idx="22">
                  <c:v>115000</c:v>
                </c:pt>
                <c:pt idx="23">
                  <c:v>115000</c:v>
                </c:pt>
                <c:pt idx="24">
                  <c:v>126666.66666666667</c:v>
                </c:pt>
                <c:pt idx="25">
                  <c:v>126666.66666666667</c:v>
                </c:pt>
                <c:pt idx="26">
                  <c:v>126666.66666666667</c:v>
                </c:pt>
                <c:pt idx="27">
                  <c:v>126666.66666666667</c:v>
                </c:pt>
                <c:pt idx="28">
                  <c:v>138333.33333333334</c:v>
                </c:pt>
                <c:pt idx="29">
                  <c:v>138333.33333333334</c:v>
                </c:pt>
                <c:pt idx="30">
                  <c:v>138333.33333333334</c:v>
                </c:pt>
                <c:pt idx="31">
                  <c:v>138333.33333333334</c:v>
                </c:pt>
                <c:pt idx="32">
                  <c:v>150000</c:v>
                </c:pt>
                <c:pt idx="33">
                  <c:v>150000</c:v>
                </c:pt>
                <c:pt idx="34">
                  <c:v>150000</c:v>
                </c:pt>
                <c:pt idx="35">
                  <c:v>150000</c:v>
                </c:pt>
              </c:numCache>
            </c:numRef>
          </c:val>
          <c:extLst>
            <c:ext xmlns:c16="http://schemas.microsoft.com/office/drawing/2014/chart" uri="{C3380CC4-5D6E-409C-BE32-E72D297353CC}">
              <c16:uniqueId val="{00000000-9122-4AFB-B0E1-B4C9FC80C0BD}"/>
            </c:ext>
          </c:extLst>
        </c:ser>
        <c:ser>
          <c:idx val="1"/>
          <c:order val="1"/>
          <c:tx>
            <c:strRef>
              <c:f>'4 Months MMP'!$A$52</c:f>
              <c:strCache>
                <c:ptCount val="1"/>
                <c:pt idx="0">
                  <c:v>New Patients (Treat All) on Monthly Treatment</c:v>
                </c:pt>
              </c:strCache>
            </c:strRef>
          </c:tx>
          <c:cat>
            <c:multiLvlStrRef>
              <c:f>'4 Months MMP'!$B$49:$AK$50</c:f>
              <c:multiLvlStrCache>
                <c:ptCount val="36"/>
                <c:lvl>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pt idx="12">
                    <c:v>Month 1</c:v>
                  </c:pt>
                  <c:pt idx="13">
                    <c:v>Month 2</c:v>
                  </c:pt>
                  <c:pt idx="14">
                    <c:v>Month 3</c:v>
                  </c:pt>
                  <c:pt idx="15">
                    <c:v>Month 4</c:v>
                  </c:pt>
                  <c:pt idx="16">
                    <c:v>Month 5</c:v>
                  </c:pt>
                  <c:pt idx="17">
                    <c:v>Month 6</c:v>
                  </c:pt>
                  <c:pt idx="18">
                    <c:v>Month 7</c:v>
                  </c:pt>
                  <c:pt idx="19">
                    <c:v>Month 8</c:v>
                  </c:pt>
                  <c:pt idx="20">
                    <c:v>Month 9</c:v>
                  </c:pt>
                  <c:pt idx="21">
                    <c:v>Month 10</c:v>
                  </c:pt>
                  <c:pt idx="22">
                    <c:v>Month 11</c:v>
                  </c:pt>
                  <c:pt idx="23">
                    <c:v>Month 12</c:v>
                  </c:pt>
                  <c:pt idx="24">
                    <c:v>Month 1</c:v>
                  </c:pt>
                  <c:pt idx="25">
                    <c:v>Month 2</c:v>
                  </c:pt>
                  <c:pt idx="26">
                    <c:v>Month 3</c:v>
                  </c:pt>
                  <c:pt idx="27">
                    <c:v>Month 4</c:v>
                  </c:pt>
                  <c:pt idx="28">
                    <c:v>Month 5</c:v>
                  </c:pt>
                  <c:pt idx="29">
                    <c:v>Month 6</c:v>
                  </c:pt>
                  <c:pt idx="30">
                    <c:v>Month 7</c:v>
                  </c:pt>
                  <c:pt idx="31">
                    <c:v>Month 8</c:v>
                  </c:pt>
                  <c:pt idx="32">
                    <c:v>Month 9</c:v>
                  </c:pt>
                  <c:pt idx="33">
                    <c:v>Month 10</c:v>
                  </c:pt>
                  <c:pt idx="34">
                    <c:v>Month 11</c:v>
                  </c:pt>
                  <c:pt idx="35">
                    <c:v>Month 12</c:v>
                  </c:pt>
                </c:lvl>
                <c:lvl>
                  <c:pt idx="0">
                    <c:v>Year 1</c:v>
                  </c:pt>
                  <c:pt idx="12">
                    <c:v>Year 2</c:v>
                  </c:pt>
                  <c:pt idx="24">
                    <c:v>Year 3</c:v>
                  </c:pt>
                </c:lvl>
              </c:multiLvlStrCache>
            </c:multiLvlStrRef>
          </c:cat>
          <c:val>
            <c:numRef>
              <c:f>'4 Months MMP'!$B$52:$AK$52</c:f>
            </c:numRef>
          </c:val>
          <c:extLst>
            <c:ext xmlns:c16="http://schemas.microsoft.com/office/drawing/2014/chart" uri="{C3380CC4-5D6E-409C-BE32-E72D297353CC}">
              <c16:uniqueId val="{00000001-9122-4AFB-B0E1-B4C9FC80C0BD}"/>
            </c:ext>
          </c:extLst>
        </c:ser>
        <c:ser>
          <c:idx val="2"/>
          <c:order val="2"/>
          <c:tx>
            <c:strRef>
              <c:f>'4 Months MMP'!$A$53</c:f>
              <c:strCache>
                <c:ptCount val="1"/>
                <c:pt idx="0">
                  <c:v>New Patients from Previous Year not on Multi-Month Prescribing Yet</c:v>
                </c:pt>
              </c:strCache>
            </c:strRef>
          </c:tx>
          <c:cat>
            <c:multiLvlStrRef>
              <c:f>'4 Months MMP'!$B$49:$AK$50</c:f>
              <c:multiLvlStrCache>
                <c:ptCount val="36"/>
                <c:lvl>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pt idx="12">
                    <c:v>Month 1</c:v>
                  </c:pt>
                  <c:pt idx="13">
                    <c:v>Month 2</c:v>
                  </c:pt>
                  <c:pt idx="14">
                    <c:v>Month 3</c:v>
                  </c:pt>
                  <c:pt idx="15">
                    <c:v>Month 4</c:v>
                  </c:pt>
                  <c:pt idx="16">
                    <c:v>Month 5</c:v>
                  </c:pt>
                  <c:pt idx="17">
                    <c:v>Month 6</c:v>
                  </c:pt>
                  <c:pt idx="18">
                    <c:v>Month 7</c:v>
                  </c:pt>
                  <c:pt idx="19">
                    <c:v>Month 8</c:v>
                  </c:pt>
                  <c:pt idx="20">
                    <c:v>Month 9</c:v>
                  </c:pt>
                  <c:pt idx="21">
                    <c:v>Month 10</c:v>
                  </c:pt>
                  <c:pt idx="22">
                    <c:v>Month 11</c:v>
                  </c:pt>
                  <c:pt idx="23">
                    <c:v>Month 12</c:v>
                  </c:pt>
                  <c:pt idx="24">
                    <c:v>Month 1</c:v>
                  </c:pt>
                  <c:pt idx="25">
                    <c:v>Month 2</c:v>
                  </c:pt>
                  <c:pt idx="26">
                    <c:v>Month 3</c:v>
                  </c:pt>
                  <c:pt idx="27">
                    <c:v>Month 4</c:v>
                  </c:pt>
                  <c:pt idx="28">
                    <c:v>Month 5</c:v>
                  </c:pt>
                  <c:pt idx="29">
                    <c:v>Month 6</c:v>
                  </c:pt>
                  <c:pt idx="30">
                    <c:v>Month 7</c:v>
                  </c:pt>
                  <c:pt idx="31">
                    <c:v>Month 8</c:v>
                  </c:pt>
                  <c:pt idx="32">
                    <c:v>Month 9</c:v>
                  </c:pt>
                  <c:pt idx="33">
                    <c:v>Month 10</c:v>
                  </c:pt>
                  <c:pt idx="34">
                    <c:v>Month 11</c:v>
                  </c:pt>
                  <c:pt idx="35">
                    <c:v>Month 12</c:v>
                  </c:pt>
                </c:lvl>
                <c:lvl>
                  <c:pt idx="0">
                    <c:v>Year 1</c:v>
                  </c:pt>
                  <c:pt idx="12">
                    <c:v>Year 2</c:v>
                  </c:pt>
                  <c:pt idx="24">
                    <c:v>Year 3</c:v>
                  </c:pt>
                </c:lvl>
              </c:multiLvlStrCache>
            </c:multiLvlStrRef>
          </c:cat>
          <c:val>
            <c:numRef>
              <c:f>'4 Months MMP'!$B$53:$AK$53</c:f>
            </c:numRef>
          </c:val>
          <c:extLst>
            <c:ext xmlns:c16="http://schemas.microsoft.com/office/drawing/2014/chart" uri="{C3380CC4-5D6E-409C-BE32-E72D297353CC}">
              <c16:uniqueId val="{00000002-9122-4AFB-B0E1-B4C9FC80C0BD}"/>
            </c:ext>
          </c:extLst>
        </c:ser>
        <c:ser>
          <c:idx val="3"/>
          <c:order val="3"/>
          <c:tx>
            <c:strRef>
              <c:f>'4 Months MMP'!$A$54</c:f>
              <c:strCache>
                <c:ptCount val="1"/>
                <c:pt idx="0">
                  <c:v>Total Number of Treat All Patients (New patients, and former new patients transitioning to stable patients) </c:v>
                </c:pt>
              </c:strCache>
            </c:strRef>
          </c:tx>
          <c:cat>
            <c:multiLvlStrRef>
              <c:f>'4 Months MMP'!$B$49:$AK$50</c:f>
              <c:multiLvlStrCache>
                <c:ptCount val="36"/>
                <c:lvl>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pt idx="12">
                    <c:v>Month 1</c:v>
                  </c:pt>
                  <c:pt idx="13">
                    <c:v>Month 2</c:v>
                  </c:pt>
                  <c:pt idx="14">
                    <c:v>Month 3</c:v>
                  </c:pt>
                  <c:pt idx="15">
                    <c:v>Month 4</c:v>
                  </c:pt>
                  <c:pt idx="16">
                    <c:v>Month 5</c:v>
                  </c:pt>
                  <c:pt idx="17">
                    <c:v>Month 6</c:v>
                  </c:pt>
                  <c:pt idx="18">
                    <c:v>Month 7</c:v>
                  </c:pt>
                  <c:pt idx="19">
                    <c:v>Month 8</c:v>
                  </c:pt>
                  <c:pt idx="20">
                    <c:v>Month 9</c:v>
                  </c:pt>
                  <c:pt idx="21">
                    <c:v>Month 10</c:v>
                  </c:pt>
                  <c:pt idx="22">
                    <c:v>Month 11</c:v>
                  </c:pt>
                  <c:pt idx="23">
                    <c:v>Month 12</c:v>
                  </c:pt>
                  <c:pt idx="24">
                    <c:v>Month 1</c:v>
                  </c:pt>
                  <c:pt idx="25">
                    <c:v>Month 2</c:v>
                  </c:pt>
                  <c:pt idx="26">
                    <c:v>Month 3</c:v>
                  </c:pt>
                  <c:pt idx="27">
                    <c:v>Month 4</c:v>
                  </c:pt>
                  <c:pt idx="28">
                    <c:v>Month 5</c:v>
                  </c:pt>
                  <c:pt idx="29">
                    <c:v>Month 6</c:v>
                  </c:pt>
                  <c:pt idx="30">
                    <c:v>Month 7</c:v>
                  </c:pt>
                  <c:pt idx="31">
                    <c:v>Month 8</c:v>
                  </c:pt>
                  <c:pt idx="32">
                    <c:v>Month 9</c:v>
                  </c:pt>
                  <c:pt idx="33">
                    <c:v>Month 10</c:v>
                  </c:pt>
                  <c:pt idx="34">
                    <c:v>Month 11</c:v>
                  </c:pt>
                  <c:pt idx="35">
                    <c:v>Month 12</c:v>
                  </c:pt>
                </c:lvl>
                <c:lvl>
                  <c:pt idx="0">
                    <c:v>Year 1</c:v>
                  </c:pt>
                  <c:pt idx="12">
                    <c:v>Year 2</c:v>
                  </c:pt>
                  <c:pt idx="24">
                    <c:v>Year 3</c:v>
                  </c:pt>
                </c:lvl>
              </c:multiLvlStrCache>
            </c:multiLvlStrRef>
          </c:cat>
          <c:val>
            <c:numRef>
              <c:f>'4 Months MMP'!$B$54:$AK$54</c:f>
              <c:numCache>
                <c:formatCode>_(* #,##0_);_(* \(#,##0\);_(* "-"??_);_(@_)</c:formatCode>
                <c:ptCount val="36"/>
                <c:pt idx="0">
                  <c:v>1250</c:v>
                </c:pt>
                <c:pt idx="1">
                  <c:v>2500</c:v>
                </c:pt>
                <c:pt idx="2">
                  <c:v>3750</c:v>
                </c:pt>
                <c:pt idx="3">
                  <c:v>5000</c:v>
                </c:pt>
                <c:pt idx="4">
                  <c:v>6250</c:v>
                </c:pt>
                <c:pt idx="5">
                  <c:v>7500</c:v>
                </c:pt>
                <c:pt idx="6">
                  <c:v>8750</c:v>
                </c:pt>
                <c:pt idx="7">
                  <c:v>10000</c:v>
                </c:pt>
                <c:pt idx="8">
                  <c:v>11250</c:v>
                </c:pt>
                <c:pt idx="9">
                  <c:v>12500</c:v>
                </c:pt>
                <c:pt idx="10">
                  <c:v>13750</c:v>
                </c:pt>
                <c:pt idx="11">
                  <c:v>15000</c:v>
                </c:pt>
                <c:pt idx="12">
                  <c:v>16666.666666666668</c:v>
                </c:pt>
                <c:pt idx="13">
                  <c:v>18333.333333333332</c:v>
                </c:pt>
                <c:pt idx="14">
                  <c:v>20000</c:v>
                </c:pt>
                <c:pt idx="15">
                  <c:v>21666.666666666664</c:v>
                </c:pt>
                <c:pt idx="16">
                  <c:v>23333.333333333332</c:v>
                </c:pt>
                <c:pt idx="17">
                  <c:v>25000</c:v>
                </c:pt>
                <c:pt idx="18">
                  <c:v>26666.666666666664</c:v>
                </c:pt>
                <c:pt idx="19">
                  <c:v>28333.333333333332</c:v>
                </c:pt>
                <c:pt idx="20">
                  <c:v>30000</c:v>
                </c:pt>
                <c:pt idx="21">
                  <c:v>31666.666666666664</c:v>
                </c:pt>
                <c:pt idx="22">
                  <c:v>33333.333333333328</c:v>
                </c:pt>
                <c:pt idx="23">
                  <c:v>35000</c:v>
                </c:pt>
                <c:pt idx="24">
                  <c:v>33083.333333333328</c:v>
                </c:pt>
                <c:pt idx="25">
                  <c:v>31166.666666666668</c:v>
                </c:pt>
                <c:pt idx="26">
                  <c:v>29250</c:v>
                </c:pt>
                <c:pt idx="27">
                  <c:v>27333.333333333336</c:v>
                </c:pt>
                <c:pt idx="28">
                  <c:v>25416.666666666668</c:v>
                </c:pt>
                <c:pt idx="29">
                  <c:v>23500</c:v>
                </c:pt>
                <c:pt idx="30">
                  <c:v>21583.333333333336</c:v>
                </c:pt>
                <c:pt idx="31">
                  <c:v>19666.666666666668</c:v>
                </c:pt>
                <c:pt idx="32">
                  <c:v>17750</c:v>
                </c:pt>
                <c:pt idx="33">
                  <c:v>15833.333333333336</c:v>
                </c:pt>
                <c:pt idx="34">
                  <c:v>13916.666666666668</c:v>
                </c:pt>
                <c:pt idx="35">
                  <c:v>12000</c:v>
                </c:pt>
              </c:numCache>
            </c:numRef>
          </c:val>
          <c:extLst>
            <c:ext xmlns:c16="http://schemas.microsoft.com/office/drawing/2014/chart" uri="{C3380CC4-5D6E-409C-BE32-E72D297353CC}">
              <c16:uniqueId val="{00000003-9122-4AFB-B0E1-B4C9FC80C0BD}"/>
            </c:ext>
          </c:extLst>
        </c:ser>
        <c:dLbls>
          <c:showLegendKey val="0"/>
          <c:showVal val="0"/>
          <c:showCatName val="0"/>
          <c:showSerName val="0"/>
          <c:showPercent val="0"/>
          <c:showBubbleSize val="0"/>
        </c:dLbls>
        <c:axId val="176367872"/>
        <c:axId val="176398336"/>
      </c:areaChart>
      <c:lineChart>
        <c:grouping val="standard"/>
        <c:varyColors val="0"/>
        <c:ser>
          <c:idx val="4"/>
          <c:order val="4"/>
          <c:tx>
            <c:strRef>
              <c:f>'4 Months MMP'!$A$55</c:f>
              <c:strCache>
                <c:ptCount val="1"/>
                <c:pt idx="0">
                  <c:v>Grand Total (Multi-Month and Treat All)</c:v>
                </c:pt>
              </c:strCache>
            </c:strRef>
          </c:tx>
          <c:cat>
            <c:multiLvlStrRef>
              <c:f>'4 Months MMP'!$B$49:$AK$50</c:f>
              <c:multiLvlStrCache>
                <c:ptCount val="36"/>
                <c:lvl>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pt idx="12">
                    <c:v>Month 1</c:v>
                  </c:pt>
                  <c:pt idx="13">
                    <c:v>Month 2</c:v>
                  </c:pt>
                  <c:pt idx="14">
                    <c:v>Month 3</c:v>
                  </c:pt>
                  <c:pt idx="15">
                    <c:v>Month 4</c:v>
                  </c:pt>
                  <c:pt idx="16">
                    <c:v>Month 5</c:v>
                  </c:pt>
                  <c:pt idx="17">
                    <c:v>Month 6</c:v>
                  </c:pt>
                  <c:pt idx="18">
                    <c:v>Month 7</c:v>
                  </c:pt>
                  <c:pt idx="19">
                    <c:v>Month 8</c:v>
                  </c:pt>
                  <c:pt idx="20">
                    <c:v>Month 9</c:v>
                  </c:pt>
                  <c:pt idx="21">
                    <c:v>Month 10</c:v>
                  </c:pt>
                  <c:pt idx="22">
                    <c:v>Month 11</c:v>
                  </c:pt>
                  <c:pt idx="23">
                    <c:v>Month 12</c:v>
                  </c:pt>
                  <c:pt idx="24">
                    <c:v>Month 1</c:v>
                  </c:pt>
                  <c:pt idx="25">
                    <c:v>Month 2</c:v>
                  </c:pt>
                  <c:pt idx="26">
                    <c:v>Month 3</c:v>
                  </c:pt>
                  <c:pt idx="27">
                    <c:v>Month 4</c:v>
                  </c:pt>
                  <c:pt idx="28">
                    <c:v>Month 5</c:v>
                  </c:pt>
                  <c:pt idx="29">
                    <c:v>Month 6</c:v>
                  </c:pt>
                  <c:pt idx="30">
                    <c:v>Month 7</c:v>
                  </c:pt>
                  <c:pt idx="31">
                    <c:v>Month 8</c:v>
                  </c:pt>
                  <c:pt idx="32">
                    <c:v>Month 9</c:v>
                  </c:pt>
                  <c:pt idx="33">
                    <c:v>Month 10</c:v>
                  </c:pt>
                  <c:pt idx="34">
                    <c:v>Month 11</c:v>
                  </c:pt>
                  <c:pt idx="35">
                    <c:v>Month 12</c:v>
                  </c:pt>
                </c:lvl>
                <c:lvl>
                  <c:pt idx="0">
                    <c:v>Year 1</c:v>
                  </c:pt>
                  <c:pt idx="12">
                    <c:v>Year 2</c:v>
                  </c:pt>
                  <c:pt idx="24">
                    <c:v>Year 3</c:v>
                  </c:pt>
                </c:lvl>
              </c:multiLvlStrCache>
            </c:multiLvlStrRef>
          </c:cat>
          <c:val>
            <c:numRef>
              <c:f>'4 Months MMP'!$B$55:$AK$55</c:f>
              <c:numCache>
                <c:formatCode>_(* #,##0_);_(* \(#,##0\);_(* "-"??_);_(@_)</c:formatCode>
                <c:ptCount val="36"/>
                <c:pt idx="0">
                  <c:v>176250</c:v>
                </c:pt>
                <c:pt idx="1">
                  <c:v>152500</c:v>
                </c:pt>
                <c:pt idx="2">
                  <c:v>128750</c:v>
                </c:pt>
                <c:pt idx="3">
                  <c:v>105000</c:v>
                </c:pt>
                <c:pt idx="4">
                  <c:v>106250</c:v>
                </c:pt>
                <c:pt idx="5">
                  <c:v>107500</c:v>
                </c:pt>
                <c:pt idx="6">
                  <c:v>108750</c:v>
                </c:pt>
                <c:pt idx="7">
                  <c:v>110000</c:v>
                </c:pt>
                <c:pt idx="8">
                  <c:v>111250</c:v>
                </c:pt>
                <c:pt idx="9">
                  <c:v>112500</c:v>
                </c:pt>
                <c:pt idx="10">
                  <c:v>113750</c:v>
                </c:pt>
                <c:pt idx="11">
                  <c:v>115000</c:v>
                </c:pt>
                <c:pt idx="12">
                  <c:v>121666.66666666667</c:v>
                </c:pt>
                <c:pt idx="13">
                  <c:v>123333.33333333333</c:v>
                </c:pt>
                <c:pt idx="14">
                  <c:v>125000</c:v>
                </c:pt>
                <c:pt idx="15">
                  <c:v>126666.66666666667</c:v>
                </c:pt>
                <c:pt idx="16">
                  <c:v>133333.33333333331</c:v>
                </c:pt>
                <c:pt idx="17">
                  <c:v>135000</c:v>
                </c:pt>
                <c:pt idx="18">
                  <c:v>136666.66666666666</c:v>
                </c:pt>
                <c:pt idx="19">
                  <c:v>138333.33333333334</c:v>
                </c:pt>
                <c:pt idx="20">
                  <c:v>145000</c:v>
                </c:pt>
                <c:pt idx="21">
                  <c:v>146666.66666666666</c:v>
                </c:pt>
                <c:pt idx="22">
                  <c:v>148333.33333333334</c:v>
                </c:pt>
                <c:pt idx="23">
                  <c:v>150000</c:v>
                </c:pt>
                <c:pt idx="24">
                  <c:v>159750</c:v>
                </c:pt>
                <c:pt idx="25">
                  <c:v>157833.33333333334</c:v>
                </c:pt>
                <c:pt idx="26">
                  <c:v>155916.66666666669</c:v>
                </c:pt>
                <c:pt idx="27">
                  <c:v>154000</c:v>
                </c:pt>
                <c:pt idx="28">
                  <c:v>163750</c:v>
                </c:pt>
                <c:pt idx="29">
                  <c:v>161833.33333333334</c:v>
                </c:pt>
                <c:pt idx="30">
                  <c:v>159916.66666666669</c:v>
                </c:pt>
                <c:pt idx="31">
                  <c:v>158000</c:v>
                </c:pt>
                <c:pt idx="32">
                  <c:v>167750</c:v>
                </c:pt>
                <c:pt idx="33">
                  <c:v>165833.33333333334</c:v>
                </c:pt>
                <c:pt idx="34">
                  <c:v>163916.66666666666</c:v>
                </c:pt>
                <c:pt idx="35">
                  <c:v>162000</c:v>
                </c:pt>
              </c:numCache>
            </c:numRef>
          </c:val>
          <c:smooth val="0"/>
          <c:extLst>
            <c:ext xmlns:c16="http://schemas.microsoft.com/office/drawing/2014/chart" uri="{C3380CC4-5D6E-409C-BE32-E72D297353CC}">
              <c16:uniqueId val="{00000004-9122-4AFB-B0E1-B4C9FC80C0BD}"/>
            </c:ext>
          </c:extLst>
        </c:ser>
        <c:dLbls>
          <c:showLegendKey val="0"/>
          <c:showVal val="0"/>
          <c:showCatName val="0"/>
          <c:showSerName val="0"/>
          <c:showPercent val="0"/>
          <c:showBubbleSize val="0"/>
        </c:dLbls>
        <c:marker val="1"/>
        <c:smooth val="0"/>
        <c:axId val="176367872"/>
        <c:axId val="176398336"/>
      </c:lineChart>
      <c:catAx>
        <c:axId val="176367872"/>
        <c:scaling>
          <c:orientation val="minMax"/>
        </c:scaling>
        <c:delete val="0"/>
        <c:axPos val="b"/>
        <c:numFmt formatCode="General" sourceLinked="0"/>
        <c:majorTickMark val="out"/>
        <c:minorTickMark val="none"/>
        <c:tickLblPos val="nextTo"/>
        <c:crossAx val="176398336"/>
        <c:crosses val="autoZero"/>
        <c:auto val="1"/>
        <c:lblAlgn val="ctr"/>
        <c:lblOffset val="100"/>
        <c:noMultiLvlLbl val="0"/>
      </c:catAx>
      <c:valAx>
        <c:axId val="176398336"/>
        <c:scaling>
          <c:orientation val="minMax"/>
        </c:scaling>
        <c:delete val="0"/>
        <c:axPos val="l"/>
        <c:majorGridlines/>
        <c:title>
          <c:tx>
            <c:rich>
              <a:bodyPr rot="-5400000" vert="horz"/>
              <a:lstStyle/>
              <a:p>
                <a:pPr>
                  <a:defRPr/>
                </a:pPr>
                <a:r>
                  <a:rPr lang="en-US"/>
                  <a:t>Number of Treatments</a:t>
                </a:r>
              </a:p>
            </c:rich>
          </c:tx>
          <c:overlay val="0"/>
        </c:title>
        <c:numFmt formatCode="_(* #,##0_);_(* \(#,##0\);_(* &quot;-&quot;??_);_(@_)" sourceLinked="1"/>
        <c:majorTickMark val="out"/>
        <c:minorTickMark val="none"/>
        <c:tickLblPos val="nextTo"/>
        <c:crossAx val="176367872"/>
        <c:crosses val="autoZero"/>
        <c:crossBetween val="between"/>
      </c:valAx>
    </c:plotArea>
    <c:legend>
      <c:legendPos val="r"/>
      <c:overlay val="0"/>
    </c:legend>
    <c:plotVisOnly val="1"/>
    <c:dispBlanksAs val="zero"/>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Multi-Month Prescribing and Treat All,</a:t>
            </a:r>
            <a:r>
              <a:rPr lang="en-US" baseline="0"/>
              <a:t> Year 1</a:t>
            </a:r>
            <a:endParaRPr lang="en-US"/>
          </a:p>
        </c:rich>
      </c:tx>
      <c:overlay val="0"/>
    </c:title>
    <c:autoTitleDeleted val="0"/>
    <c:plotArea>
      <c:layout/>
      <c:areaChart>
        <c:grouping val="standard"/>
        <c:varyColors val="0"/>
        <c:ser>
          <c:idx val="0"/>
          <c:order val="0"/>
          <c:tx>
            <c:strRef>
              <c:f>'6 Months MMP'!$A$12</c:f>
              <c:strCache>
                <c:ptCount val="1"/>
                <c:pt idx="0">
                  <c:v>Patient Group 1</c:v>
                </c:pt>
              </c:strCache>
            </c:strRef>
          </c:tx>
          <c:cat>
            <c:strRef>
              <c:f>'6 Months MMP'!$B$11:$M$11</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'6 Months MMP'!$B$12:$M$12</c:f>
              <c:numCache>
                <c:formatCode>_(* #,##0_);_(* \(#,##0\);_(* "-"??_);_(@_)</c:formatCode>
                <c:ptCount val="12"/>
                <c:pt idx="0">
                  <c:v>100000</c:v>
                </c:pt>
                <c:pt idx="6">
                  <c:v>100000</c:v>
                </c:pt>
              </c:numCache>
            </c:numRef>
          </c:val>
          <c:extLst>
            <c:ext xmlns:c16="http://schemas.microsoft.com/office/drawing/2014/chart" uri="{C3380CC4-5D6E-409C-BE32-E72D297353CC}">
              <c16:uniqueId val="{00000000-D2E3-4CDB-BF5A-8FBA9BC1D69F}"/>
            </c:ext>
          </c:extLst>
        </c:ser>
        <c:ser>
          <c:idx val="1"/>
          <c:order val="1"/>
          <c:tx>
            <c:strRef>
              <c:f>'6 Months MMP'!$A$13</c:f>
              <c:strCache>
                <c:ptCount val="1"/>
                <c:pt idx="0">
                  <c:v>Patient Group 2</c:v>
                </c:pt>
              </c:strCache>
            </c:strRef>
          </c:tx>
          <c:cat>
            <c:strRef>
              <c:f>'6 Months MMP'!$B$11:$M$11</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'6 Months MMP'!$B$13:$M$13</c:f>
              <c:numCache>
                <c:formatCode>_(* #,##0_);_(* \(#,##0\);_(* "-"??_);_(@_)</c:formatCode>
                <c:ptCount val="12"/>
                <c:pt idx="0">
                  <c:v>16666.666666666668</c:v>
                </c:pt>
                <c:pt idx="1">
                  <c:v>100000</c:v>
                </c:pt>
                <c:pt idx="7">
                  <c:v>100000</c:v>
                </c:pt>
              </c:numCache>
            </c:numRef>
          </c:val>
          <c:extLst>
            <c:ext xmlns:c16="http://schemas.microsoft.com/office/drawing/2014/chart" uri="{C3380CC4-5D6E-409C-BE32-E72D297353CC}">
              <c16:uniqueId val="{00000001-D2E3-4CDB-BF5A-8FBA9BC1D69F}"/>
            </c:ext>
          </c:extLst>
        </c:ser>
        <c:ser>
          <c:idx val="2"/>
          <c:order val="2"/>
          <c:tx>
            <c:strRef>
              <c:f>'6 Months MMP'!$A$14</c:f>
              <c:strCache>
                <c:ptCount val="1"/>
                <c:pt idx="0">
                  <c:v>Patient Group 3</c:v>
                </c:pt>
              </c:strCache>
            </c:strRef>
          </c:tx>
          <c:cat>
            <c:strRef>
              <c:f>'6 Months MMP'!$B$11:$M$11</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'6 Months MMP'!$B$14:$M$14</c:f>
              <c:numCache>
                <c:formatCode>_(* #,##0_);_(* \(#,##0\);_(* "-"??_);_(@_)</c:formatCode>
                <c:ptCount val="12"/>
                <c:pt idx="0">
                  <c:v>16666.666666666668</c:v>
                </c:pt>
                <c:pt idx="1">
                  <c:v>16666.666666666668</c:v>
                </c:pt>
                <c:pt idx="2">
                  <c:v>100000</c:v>
                </c:pt>
                <c:pt idx="8">
                  <c:v>100000</c:v>
                </c:pt>
              </c:numCache>
            </c:numRef>
          </c:val>
          <c:extLst>
            <c:ext xmlns:c16="http://schemas.microsoft.com/office/drawing/2014/chart" uri="{C3380CC4-5D6E-409C-BE32-E72D297353CC}">
              <c16:uniqueId val="{00000002-D2E3-4CDB-BF5A-8FBA9BC1D69F}"/>
            </c:ext>
          </c:extLst>
        </c:ser>
        <c:ser>
          <c:idx val="3"/>
          <c:order val="3"/>
          <c:tx>
            <c:strRef>
              <c:f>'6 Months MMP'!$A$15</c:f>
              <c:strCache>
                <c:ptCount val="1"/>
                <c:pt idx="0">
                  <c:v>Patient Group 4</c:v>
                </c:pt>
              </c:strCache>
            </c:strRef>
          </c:tx>
          <c:cat>
            <c:strRef>
              <c:f>'6 Months MMP'!$B$11:$M$11</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'6 Months MMP'!$B$15:$M$15</c:f>
              <c:numCache>
                <c:formatCode>_(* #,##0_);_(* \(#,##0\);_(* "-"??_);_(@_)</c:formatCode>
                <c:ptCount val="12"/>
                <c:pt idx="0">
                  <c:v>16666.666666666668</c:v>
                </c:pt>
                <c:pt idx="1">
                  <c:v>16666.666666666668</c:v>
                </c:pt>
                <c:pt idx="2">
                  <c:v>16666.666666666668</c:v>
                </c:pt>
                <c:pt idx="3">
                  <c:v>100000</c:v>
                </c:pt>
                <c:pt idx="9">
                  <c:v>100000</c:v>
                </c:pt>
              </c:numCache>
            </c:numRef>
          </c:val>
          <c:extLst>
            <c:ext xmlns:c16="http://schemas.microsoft.com/office/drawing/2014/chart" uri="{C3380CC4-5D6E-409C-BE32-E72D297353CC}">
              <c16:uniqueId val="{00000003-D2E3-4CDB-BF5A-8FBA9BC1D69F}"/>
            </c:ext>
          </c:extLst>
        </c:ser>
        <c:ser>
          <c:idx val="4"/>
          <c:order val="4"/>
          <c:tx>
            <c:strRef>
              <c:f>'6 Months MMP'!$A$16</c:f>
              <c:strCache>
                <c:ptCount val="1"/>
                <c:pt idx="0">
                  <c:v>Patient Group 5</c:v>
                </c:pt>
              </c:strCache>
            </c:strRef>
          </c:tx>
          <c:cat>
            <c:strRef>
              <c:f>'6 Months MMP'!$B$11:$M$11</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'6 Months MMP'!$B$16:$M$16</c:f>
              <c:numCache>
                <c:formatCode>_(* #,##0_);_(* \(#,##0\);_(* "-"??_);_(@_)</c:formatCode>
                <c:ptCount val="12"/>
                <c:pt idx="0">
                  <c:v>16666.666666666668</c:v>
                </c:pt>
                <c:pt idx="1">
                  <c:v>16666.666666666668</c:v>
                </c:pt>
                <c:pt idx="2">
                  <c:v>16666.666666666668</c:v>
                </c:pt>
                <c:pt idx="3">
                  <c:v>16666.666666666668</c:v>
                </c:pt>
                <c:pt idx="4">
                  <c:v>100000</c:v>
                </c:pt>
                <c:pt idx="10">
                  <c:v>100000</c:v>
                </c:pt>
              </c:numCache>
            </c:numRef>
          </c:val>
          <c:extLst>
            <c:ext xmlns:c16="http://schemas.microsoft.com/office/drawing/2014/chart" uri="{C3380CC4-5D6E-409C-BE32-E72D297353CC}">
              <c16:uniqueId val="{00000004-D2E3-4CDB-BF5A-8FBA9BC1D69F}"/>
            </c:ext>
          </c:extLst>
        </c:ser>
        <c:ser>
          <c:idx val="5"/>
          <c:order val="5"/>
          <c:tx>
            <c:strRef>
              <c:f>'6 Months MMP'!$A$17</c:f>
              <c:strCache>
                <c:ptCount val="1"/>
                <c:pt idx="0">
                  <c:v>Total ARV Treatment Stock for  Multi-Month Prescribing Phase-In (first 6 months), and Total for ARV Treatment Stock for  multi-month Prescribing for the remainder of the year</c:v>
                </c:pt>
              </c:strCache>
            </c:strRef>
          </c:tx>
          <c:cat>
            <c:strRef>
              <c:f>'6 Months MMP'!$B$11:$M$11</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'6 Months MMP'!$B$17:$M$17</c:f>
              <c:numCache>
                <c:formatCode>_(* #,##0_);_(* \(#,##0\);_(* "-"??_);_(@_)</c:formatCode>
                <c:ptCount val="12"/>
                <c:pt idx="0">
                  <c:v>16666.666666666668</c:v>
                </c:pt>
                <c:pt idx="1">
                  <c:v>16666.666666666668</c:v>
                </c:pt>
                <c:pt idx="2">
                  <c:v>16666.666666666668</c:v>
                </c:pt>
                <c:pt idx="3">
                  <c:v>16666.666666666668</c:v>
                </c:pt>
                <c:pt idx="4">
                  <c:v>16666.666666666668</c:v>
                </c:pt>
                <c:pt idx="5">
                  <c:v>100000</c:v>
                </c:pt>
                <c:pt idx="11">
                  <c:v>100000</c:v>
                </c:pt>
              </c:numCache>
            </c:numRef>
          </c:val>
          <c:extLst>
            <c:ext xmlns:c16="http://schemas.microsoft.com/office/drawing/2014/chart" uri="{C3380CC4-5D6E-409C-BE32-E72D297353CC}">
              <c16:uniqueId val="{00000005-D2E3-4CDB-BF5A-8FBA9BC1D69F}"/>
            </c:ext>
          </c:extLst>
        </c:ser>
        <c:ser>
          <c:idx val="6"/>
          <c:order val="6"/>
          <c:tx>
            <c:strRef>
              <c:f>'6 Months MMP'!$A$18</c:f>
              <c:strCache>
                <c:ptCount val="1"/>
                <c:pt idx="0">
                  <c:v>New Patients (Treat All) on Monthly Treatment</c:v>
                </c:pt>
              </c:strCache>
            </c:strRef>
          </c:tx>
          <c:spPr>
            <a:solidFill>
              <a:schemeClr val="tx2">
                <a:lumMod val="60000"/>
                <a:lumOff val="40000"/>
              </a:schemeClr>
            </a:solidFill>
          </c:spPr>
          <c:cat>
            <c:strRef>
              <c:f>'6 Months MMP'!$B$11:$M$11</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'6 Months MMP'!$B$18:$M$18</c:f>
              <c:numCache>
                <c:formatCode>_(* #,##0_);_(* \(#,##0\);_(* "-"??_);_(@_)</c:formatCode>
                <c:ptCount val="12"/>
                <c:pt idx="0">
                  <c:v>183333.33333333331</c:v>
                </c:pt>
                <c:pt idx="1">
                  <c:v>166666.66666666666</c:v>
                </c:pt>
                <c:pt idx="2">
                  <c:v>150000</c:v>
                </c:pt>
                <c:pt idx="3">
                  <c:v>133333.33333333334</c:v>
                </c:pt>
                <c:pt idx="4">
                  <c:v>116666.66666666667</c:v>
                </c:pt>
                <c:pt idx="5">
                  <c:v>100000</c:v>
                </c:pt>
                <c:pt idx="6">
                  <c:v>100000</c:v>
                </c:pt>
                <c:pt idx="7">
                  <c:v>100000</c:v>
                </c:pt>
                <c:pt idx="8">
                  <c:v>100000</c:v>
                </c:pt>
                <c:pt idx="9">
                  <c:v>100000</c:v>
                </c:pt>
                <c:pt idx="10">
                  <c:v>100000</c:v>
                </c:pt>
                <c:pt idx="11">
                  <c:v>100000</c:v>
                </c:pt>
              </c:numCache>
            </c:numRef>
          </c:val>
          <c:extLst>
            <c:ext xmlns:c16="http://schemas.microsoft.com/office/drawing/2014/chart" uri="{C3380CC4-5D6E-409C-BE32-E72D297353CC}">
              <c16:uniqueId val="{00000006-D2E3-4CDB-BF5A-8FBA9BC1D69F}"/>
            </c:ext>
          </c:extLst>
        </c:ser>
        <c:ser>
          <c:idx val="7"/>
          <c:order val="7"/>
          <c:tx>
            <c:strRef>
              <c:f>'6 Months MMP'!$A$19</c:f>
              <c:strCache>
                <c:ptCount val="1"/>
                <c:pt idx="0">
                  <c:v>New Patients (Treat All) on Monthly Treatment</c:v>
                </c:pt>
              </c:strCache>
            </c:strRef>
          </c:tx>
          <c:spPr>
            <a:solidFill>
              <a:srgbClr val="92D050"/>
            </a:solidFill>
          </c:spPr>
          <c:cat>
            <c:strRef>
              <c:f>'6 Months MMP'!$B$11:$M$11</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'6 Months MMP'!$B$19:$M$19</c:f>
              <c:numCache>
                <c:formatCode>_(* #,##0_);_(* \(#,##0\);_(* "-"??_);_(@_)</c:formatCode>
                <c:ptCount val="12"/>
                <c:pt idx="0">
                  <c:v>1250</c:v>
                </c:pt>
                <c:pt idx="1">
                  <c:v>2500</c:v>
                </c:pt>
                <c:pt idx="2">
                  <c:v>3750</c:v>
                </c:pt>
                <c:pt idx="3">
                  <c:v>5000</c:v>
                </c:pt>
                <c:pt idx="4">
                  <c:v>6250</c:v>
                </c:pt>
                <c:pt idx="5">
                  <c:v>7500</c:v>
                </c:pt>
                <c:pt idx="6">
                  <c:v>8750</c:v>
                </c:pt>
                <c:pt idx="7">
                  <c:v>10000</c:v>
                </c:pt>
                <c:pt idx="8">
                  <c:v>11250</c:v>
                </c:pt>
                <c:pt idx="9">
                  <c:v>12500</c:v>
                </c:pt>
                <c:pt idx="10">
                  <c:v>13750</c:v>
                </c:pt>
                <c:pt idx="11">
                  <c:v>15000</c:v>
                </c:pt>
              </c:numCache>
            </c:numRef>
          </c:val>
          <c:extLst>
            <c:ext xmlns:c16="http://schemas.microsoft.com/office/drawing/2014/chart" uri="{C3380CC4-5D6E-409C-BE32-E72D297353CC}">
              <c16:uniqueId val="{00000007-D2E3-4CDB-BF5A-8FBA9BC1D69F}"/>
            </c:ext>
          </c:extLst>
        </c:ser>
        <c:ser>
          <c:idx val="8"/>
          <c:order val="8"/>
          <c:tx>
            <c:strRef>
              <c:f>'6 Months MMP'!$A$20</c:f>
              <c:strCache>
                <c:ptCount val="1"/>
                <c:pt idx="0">
                  <c:v>Grand Total (Multi-Month and Treat All)</c:v>
                </c:pt>
              </c:strCache>
            </c:strRef>
          </c:tx>
          <c:cat>
            <c:strRef>
              <c:f>'6 Months MMP'!$B$11:$M$11</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'6 Months MMP'!$B$20:$M$20</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8-D2E3-4CDB-BF5A-8FBA9BC1D69F}"/>
            </c:ext>
          </c:extLst>
        </c:ser>
        <c:dLbls>
          <c:showLegendKey val="0"/>
          <c:showVal val="0"/>
          <c:showCatName val="0"/>
          <c:showSerName val="0"/>
          <c:showPercent val="0"/>
          <c:showBubbleSize val="0"/>
        </c:dLbls>
        <c:axId val="176632576"/>
        <c:axId val="176634112"/>
      </c:areaChart>
      <c:lineChart>
        <c:grouping val="standard"/>
        <c:varyColors val="0"/>
        <c:ser>
          <c:idx val="9"/>
          <c:order val="9"/>
          <c:tx>
            <c:strRef>
              <c:f>'6 Months MMP'!$A$21</c:f>
              <c:strCache>
                <c:ptCount val="1"/>
                <c:pt idx="0">
                  <c:v>Grand Total (Multi-Month and Treat All)</c:v>
                </c:pt>
              </c:strCache>
            </c:strRef>
          </c:tx>
          <c:spPr>
            <a:ln>
              <a:solidFill>
                <a:srgbClr val="FFC000"/>
              </a:solidFill>
            </a:ln>
          </c:spPr>
          <c:marker>
            <c:spPr>
              <a:solidFill>
                <a:srgbClr val="FFC000"/>
              </a:solidFill>
            </c:spPr>
          </c:marker>
          <c:cat>
            <c:strRef>
              <c:f>'6 Months MMP'!$B$11:$M$11</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'6 Months MMP'!$B$21:$M$21</c:f>
              <c:numCache>
                <c:formatCode>_(* #,##0_);_(* \(#,##0\);_(* "-"??_);_(@_)</c:formatCode>
                <c:ptCount val="12"/>
                <c:pt idx="0">
                  <c:v>184583.33333333331</c:v>
                </c:pt>
                <c:pt idx="1">
                  <c:v>169166.66666666666</c:v>
                </c:pt>
                <c:pt idx="2">
                  <c:v>153750</c:v>
                </c:pt>
                <c:pt idx="3">
                  <c:v>138333.33333333334</c:v>
                </c:pt>
                <c:pt idx="4">
                  <c:v>122916.66666666667</c:v>
                </c:pt>
                <c:pt idx="5">
                  <c:v>107500</c:v>
                </c:pt>
                <c:pt idx="6">
                  <c:v>108750</c:v>
                </c:pt>
                <c:pt idx="7">
                  <c:v>110000</c:v>
                </c:pt>
                <c:pt idx="8">
                  <c:v>111250</c:v>
                </c:pt>
                <c:pt idx="9">
                  <c:v>112500</c:v>
                </c:pt>
                <c:pt idx="10">
                  <c:v>113750</c:v>
                </c:pt>
                <c:pt idx="11">
                  <c:v>115000</c:v>
                </c:pt>
              </c:numCache>
            </c:numRef>
          </c:val>
          <c:smooth val="0"/>
          <c:extLst>
            <c:ext xmlns:c16="http://schemas.microsoft.com/office/drawing/2014/chart" uri="{C3380CC4-5D6E-409C-BE32-E72D297353CC}">
              <c16:uniqueId val="{00000009-D2E3-4CDB-BF5A-8FBA9BC1D69F}"/>
            </c:ext>
          </c:extLst>
        </c:ser>
        <c:dLbls>
          <c:showLegendKey val="0"/>
          <c:showVal val="0"/>
          <c:showCatName val="0"/>
          <c:showSerName val="0"/>
          <c:showPercent val="0"/>
          <c:showBubbleSize val="0"/>
        </c:dLbls>
        <c:marker val="1"/>
        <c:smooth val="0"/>
        <c:axId val="176632576"/>
        <c:axId val="176634112"/>
      </c:lineChart>
      <c:catAx>
        <c:axId val="176632576"/>
        <c:scaling>
          <c:orientation val="minMax"/>
        </c:scaling>
        <c:delete val="0"/>
        <c:axPos val="b"/>
        <c:numFmt formatCode="General" sourceLinked="0"/>
        <c:majorTickMark val="out"/>
        <c:minorTickMark val="none"/>
        <c:tickLblPos val="nextTo"/>
        <c:crossAx val="176634112"/>
        <c:crosses val="autoZero"/>
        <c:auto val="1"/>
        <c:lblAlgn val="ctr"/>
        <c:lblOffset val="100"/>
        <c:noMultiLvlLbl val="0"/>
      </c:catAx>
      <c:valAx>
        <c:axId val="176634112"/>
        <c:scaling>
          <c:orientation val="minMax"/>
        </c:scaling>
        <c:delete val="0"/>
        <c:axPos val="l"/>
        <c:majorGridlines/>
        <c:numFmt formatCode="_(* #,##0_);_(* \(#,##0\);_(* &quot;-&quot;??_);_(@_)" sourceLinked="1"/>
        <c:majorTickMark val="out"/>
        <c:minorTickMark val="none"/>
        <c:tickLblPos val="nextTo"/>
        <c:crossAx val="176632576"/>
        <c:crosses val="autoZero"/>
        <c:crossBetween val="between"/>
      </c:valAx>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8"/>
        <c:delete val="1"/>
      </c:legendEntry>
      <c:overlay val="0"/>
    </c:legend>
    <c:plotVisOnly val="1"/>
    <c:dispBlanksAs val="zero"/>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Multi-Month Prescribing and</a:t>
            </a:r>
            <a:r>
              <a:rPr lang="en-US" baseline="0"/>
              <a:t> Treat All, Year 2</a:t>
            </a:r>
            <a:endParaRPr lang="en-US"/>
          </a:p>
        </c:rich>
      </c:tx>
      <c:overlay val="0"/>
    </c:title>
    <c:autoTitleDeleted val="0"/>
    <c:plotArea>
      <c:layout/>
      <c:areaChart>
        <c:grouping val="standard"/>
        <c:varyColors val="0"/>
        <c:ser>
          <c:idx val="0"/>
          <c:order val="0"/>
          <c:tx>
            <c:strRef>
              <c:f>'6 Months MMP'!$A$25</c:f>
              <c:strCache>
                <c:ptCount val="1"/>
                <c:pt idx="0">
                  <c:v>Patient Group 1</c:v>
                </c:pt>
              </c:strCache>
            </c:strRef>
          </c:tx>
          <c:cat>
            <c:strRef>
              <c:f>'6 Months MMP'!$B$24:$M$24</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'6 Months MMP'!$B$25:$M$25</c:f>
              <c:numCache>
                <c:formatCode>_(* #,##0.00_);_(* \(#,##0.00\);_(* "-"??_);_(@_)</c:formatCode>
                <c:ptCount val="12"/>
                <c:pt idx="0">
                  <c:v>107500</c:v>
                </c:pt>
                <c:pt idx="6">
                  <c:v>115000</c:v>
                </c:pt>
              </c:numCache>
            </c:numRef>
          </c:val>
          <c:extLst>
            <c:ext xmlns:c16="http://schemas.microsoft.com/office/drawing/2014/chart" uri="{C3380CC4-5D6E-409C-BE32-E72D297353CC}">
              <c16:uniqueId val="{00000000-D426-4188-80B6-A57D673EA8A9}"/>
            </c:ext>
          </c:extLst>
        </c:ser>
        <c:ser>
          <c:idx val="1"/>
          <c:order val="1"/>
          <c:tx>
            <c:strRef>
              <c:f>'6 Months MMP'!$A$26</c:f>
              <c:strCache>
                <c:ptCount val="1"/>
                <c:pt idx="0">
                  <c:v>Patient Group 2</c:v>
                </c:pt>
              </c:strCache>
            </c:strRef>
          </c:tx>
          <c:cat>
            <c:strRef>
              <c:f>'6 Months MMP'!$B$24:$M$24</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'6 Months MMP'!$B$26:$M$26</c:f>
              <c:numCache>
                <c:formatCode>_(* #,##0.00_);_(* \(#,##0.00\);_(* "-"??_);_(@_)</c:formatCode>
                <c:ptCount val="12"/>
                <c:pt idx="1">
                  <c:v>107500</c:v>
                </c:pt>
                <c:pt idx="7">
                  <c:v>115000</c:v>
                </c:pt>
              </c:numCache>
            </c:numRef>
          </c:val>
          <c:extLst>
            <c:ext xmlns:c16="http://schemas.microsoft.com/office/drawing/2014/chart" uri="{C3380CC4-5D6E-409C-BE32-E72D297353CC}">
              <c16:uniqueId val="{00000001-D426-4188-80B6-A57D673EA8A9}"/>
            </c:ext>
          </c:extLst>
        </c:ser>
        <c:ser>
          <c:idx val="2"/>
          <c:order val="2"/>
          <c:tx>
            <c:strRef>
              <c:f>'6 Months MMP'!$A$27</c:f>
              <c:strCache>
                <c:ptCount val="1"/>
                <c:pt idx="0">
                  <c:v>Patient Group 3</c:v>
                </c:pt>
              </c:strCache>
            </c:strRef>
          </c:tx>
          <c:cat>
            <c:strRef>
              <c:f>'6 Months MMP'!$B$24:$M$24</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'6 Months MMP'!$B$27:$M$27</c:f>
              <c:numCache>
                <c:formatCode>_(* #,##0.00_);_(* \(#,##0.00\);_(* "-"??_);_(@_)</c:formatCode>
                <c:ptCount val="12"/>
                <c:pt idx="0">
                  <c:v>0</c:v>
                </c:pt>
                <c:pt idx="2">
                  <c:v>107500</c:v>
                </c:pt>
                <c:pt idx="8">
                  <c:v>115000</c:v>
                </c:pt>
              </c:numCache>
            </c:numRef>
          </c:val>
          <c:extLst>
            <c:ext xmlns:c16="http://schemas.microsoft.com/office/drawing/2014/chart" uri="{C3380CC4-5D6E-409C-BE32-E72D297353CC}">
              <c16:uniqueId val="{00000002-D426-4188-80B6-A57D673EA8A9}"/>
            </c:ext>
          </c:extLst>
        </c:ser>
        <c:ser>
          <c:idx val="3"/>
          <c:order val="3"/>
          <c:tx>
            <c:strRef>
              <c:f>'6 Months MMP'!$A$28</c:f>
              <c:strCache>
                <c:ptCount val="1"/>
                <c:pt idx="0">
                  <c:v>Patient Group 4</c:v>
                </c:pt>
              </c:strCache>
            </c:strRef>
          </c:tx>
          <c:cat>
            <c:strRef>
              <c:f>'6 Months MMP'!$B$24:$M$24</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'6 Months MMP'!$B$28:$M$28</c:f>
              <c:numCache>
                <c:formatCode>_(* #,##0.00_);_(* \(#,##0.00\);_(* "-"??_);_(@_)</c:formatCode>
                <c:ptCount val="12"/>
                <c:pt idx="1">
                  <c:v>0</c:v>
                </c:pt>
                <c:pt idx="3">
                  <c:v>107500</c:v>
                </c:pt>
                <c:pt idx="9">
                  <c:v>115000</c:v>
                </c:pt>
              </c:numCache>
            </c:numRef>
          </c:val>
          <c:extLst>
            <c:ext xmlns:c16="http://schemas.microsoft.com/office/drawing/2014/chart" uri="{C3380CC4-5D6E-409C-BE32-E72D297353CC}">
              <c16:uniqueId val="{00000003-D426-4188-80B6-A57D673EA8A9}"/>
            </c:ext>
          </c:extLst>
        </c:ser>
        <c:ser>
          <c:idx val="4"/>
          <c:order val="4"/>
          <c:tx>
            <c:strRef>
              <c:f>'6 Months MMP'!$A$29</c:f>
              <c:strCache>
                <c:ptCount val="1"/>
                <c:pt idx="0">
                  <c:v>Patient Group 5</c:v>
                </c:pt>
              </c:strCache>
            </c:strRef>
          </c:tx>
          <c:cat>
            <c:strRef>
              <c:f>'6 Months MMP'!$B$24:$M$24</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'6 Months MMP'!$B$29:$M$29</c:f>
              <c:numCache>
                <c:formatCode>_(* #,##0.00_);_(* \(#,##0.00\);_(* "-"??_);_(@_)</c:formatCode>
                <c:ptCount val="12"/>
                <c:pt idx="4">
                  <c:v>107500</c:v>
                </c:pt>
                <c:pt idx="10">
                  <c:v>115000</c:v>
                </c:pt>
              </c:numCache>
            </c:numRef>
          </c:val>
          <c:extLst>
            <c:ext xmlns:c16="http://schemas.microsoft.com/office/drawing/2014/chart" uri="{C3380CC4-5D6E-409C-BE32-E72D297353CC}">
              <c16:uniqueId val="{00000004-D426-4188-80B6-A57D673EA8A9}"/>
            </c:ext>
          </c:extLst>
        </c:ser>
        <c:ser>
          <c:idx val="5"/>
          <c:order val="5"/>
          <c:tx>
            <c:strRef>
              <c:f>'6 Months MMP'!$A$30</c:f>
              <c:strCache>
                <c:ptCount val="1"/>
                <c:pt idx="0">
                  <c:v>Patient Group 6</c:v>
                </c:pt>
              </c:strCache>
            </c:strRef>
          </c:tx>
          <c:cat>
            <c:strRef>
              <c:f>'6 Months MMP'!$B$24:$M$24</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'6 Months MMP'!$B$30:$M$30</c:f>
              <c:numCache>
                <c:formatCode>_(* #,##0.00_);_(* \(#,##0.00\);_(* "-"??_);_(@_)</c:formatCode>
                <c:ptCount val="12"/>
                <c:pt idx="2">
                  <c:v>0</c:v>
                </c:pt>
                <c:pt idx="5">
                  <c:v>107500</c:v>
                </c:pt>
                <c:pt idx="7">
                  <c:v>0</c:v>
                </c:pt>
                <c:pt idx="11">
                  <c:v>115000</c:v>
                </c:pt>
              </c:numCache>
            </c:numRef>
          </c:val>
          <c:extLst>
            <c:ext xmlns:c16="http://schemas.microsoft.com/office/drawing/2014/chart" uri="{C3380CC4-5D6E-409C-BE32-E72D297353CC}">
              <c16:uniqueId val="{00000005-D426-4188-80B6-A57D673EA8A9}"/>
            </c:ext>
          </c:extLst>
        </c:ser>
        <c:ser>
          <c:idx val="6"/>
          <c:order val="6"/>
          <c:tx>
            <c:strRef>
              <c:f>'6 Months MMP'!$A$31</c:f>
              <c:strCache>
                <c:ptCount val="1"/>
                <c:pt idx="0">
                  <c:v>Total for ARV Treatment Stock for  multi-month prescribing </c:v>
                </c:pt>
              </c:strCache>
            </c:strRef>
          </c:tx>
          <c:spPr>
            <a:solidFill>
              <a:schemeClr val="tx2">
                <a:lumMod val="60000"/>
                <a:lumOff val="40000"/>
              </a:schemeClr>
            </a:solidFill>
          </c:spPr>
          <c:cat>
            <c:strRef>
              <c:f>'6 Months MMP'!$B$24:$M$24</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'6 Months MMP'!$B$31:$M$31</c:f>
              <c:numCache>
                <c:formatCode>_(* #,##0_);_(* \(#,##0\);_(* "-"??_);_(@_)</c:formatCode>
                <c:ptCount val="12"/>
                <c:pt idx="0">
                  <c:v>107500</c:v>
                </c:pt>
                <c:pt idx="1">
                  <c:v>107500</c:v>
                </c:pt>
                <c:pt idx="2">
                  <c:v>107500</c:v>
                </c:pt>
                <c:pt idx="3">
                  <c:v>107500</c:v>
                </c:pt>
                <c:pt idx="4">
                  <c:v>107500</c:v>
                </c:pt>
                <c:pt idx="5">
                  <c:v>107500</c:v>
                </c:pt>
                <c:pt idx="6">
                  <c:v>115000</c:v>
                </c:pt>
                <c:pt idx="7">
                  <c:v>115000</c:v>
                </c:pt>
                <c:pt idx="8">
                  <c:v>115000</c:v>
                </c:pt>
                <c:pt idx="9">
                  <c:v>115000</c:v>
                </c:pt>
                <c:pt idx="10">
                  <c:v>115000</c:v>
                </c:pt>
                <c:pt idx="11">
                  <c:v>115000</c:v>
                </c:pt>
              </c:numCache>
            </c:numRef>
          </c:val>
          <c:extLst>
            <c:ext xmlns:c16="http://schemas.microsoft.com/office/drawing/2014/chart" uri="{C3380CC4-5D6E-409C-BE32-E72D297353CC}">
              <c16:uniqueId val="{00000006-D426-4188-80B6-A57D673EA8A9}"/>
            </c:ext>
          </c:extLst>
        </c:ser>
        <c:ser>
          <c:idx val="7"/>
          <c:order val="7"/>
          <c:tx>
            <c:strRef>
              <c:f>'6 Months MMP'!$A$32</c:f>
              <c:strCache>
                <c:ptCount val="1"/>
                <c:pt idx="0">
                  <c:v>New Patients (Treat All) on Monthly Treatment</c:v>
                </c:pt>
              </c:strCache>
            </c:strRef>
          </c:tx>
          <c:spPr>
            <a:solidFill>
              <a:srgbClr val="92D050"/>
            </a:solidFill>
          </c:spPr>
          <c:cat>
            <c:strRef>
              <c:f>'6 Months MMP'!$B$24:$M$24</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'6 Months MMP'!$B$32:$M$32</c:f>
              <c:numCache>
                <c:formatCode>_(* #,##0_);_(* \(#,##0\);_(* "-"??_);_(@_)</c:formatCode>
                <c:ptCount val="12"/>
                <c:pt idx="0">
                  <c:v>2916.6666666666665</c:v>
                </c:pt>
                <c:pt idx="1">
                  <c:v>5833.333333333333</c:v>
                </c:pt>
                <c:pt idx="2">
                  <c:v>8750</c:v>
                </c:pt>
                <c:pt idx="3">
                  <c:v>11666.666666666666</c:v>
                </c:pt>
                <c:pt idx="4">
                  <c:v>14583.333333333332</c:v>
                </c:pt>
                <c:pt idx="5">
                  <c:v>17500</c:v>
                </c:pt>
                <c:pt idx="6">
                  <c:v>20416.666666666664</c:v>
                </c:pt>
                <c:pt idx="7">
                  <c:v>23333.333333333332</c:v>
                </c:pt>
                <c:pt idx="8">
                  <c:v>26250</c:v>
                </c:pt>
                <c:pt idx="9">
                  <c:v>29166.666666666664</c:v>
                </c:pt>
                <c:pt idx="10">
                  <c:v>32083.333333333332</c:v>
                </c:pt>
                <c:pt idx="11">
                  <c:v>35000</c:v>
                </c:pt>
              </c:numCache>
            </c:numRef>
          </c:val>
          <c:extLst>
            <c:ext xmlns:c16="http://schemas.microsoft.com/office/drawing/2014/chart" uri="{C3380CC4-5D6E-409C-BE32-E72D297353CC}">
              <c16:uniqueId val="{00000007-D426-4188-80B6-A57D673EA8A9}"/>
            </c:ext>
          </c:extLst>
        </c:ser>
        <c:ser>
          <c:idx val="8"/>
          <c:order val="8"/>
          <c:tx>
            <c:strRef>
              <c:f>'6 Months MMP'!$A$33</c:f>
              <c:strCache>
                <c:ptCount val="1"/>
                <c:pt idx="0">
                  <c:v>New Patients from Previous Year not on Multi-Month Prescribing Yet</c:v>
                </c:pt>
              </c:strCache>
            </c:strRef>
          </c:tx>
          <c:spPr>
            <a:solidFill>
              <a:schemeClr val="accent2">
                <a:lumMod val="75000"/>
              </a:schemeClr>
            </a:solidFill>
          </c:spPr>
          <c:cat>
            <c:strRef>
              <c:f>'6 Months MMP'!$B$24:$M$24</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'6 Months MMP'!$B$33:$M$33</c:f>
              <c:numCache>
                <c:formatCode>_(* #,##0_);_(* \(#,##0\);_(* "-"??_);_(@_)</c:formatCode>
                <c:ptCount val="12"/>
                <c:pt idx="0">
                  <c:v>13750</c:v>
                </c:pt>
                <c:pt idx="1">
                  <c:v>12500</c:v>
                </c:pt>
                <c:pt idx="2">
                  <c:v>11250</c:v>
                </c:pt>
                <c:pt idx="3">
                  <c:v>10000</c:v>
                </c:pt>
                <c:pt idx="4">
                  <c:v>8750</c:v>
                </c:pt>
                <c:pt idx="5">
                  <c:v>7500</c:v>
                </c:pt>
                <c:pt idx="6">
                  <c:v>6250</c:v>
                </c:pt>
                <c:pt idx="7">
                  <c:v>5000</c:v>
                </c:pt>
                <c:pt idx="8">
                  <c:v>3750</c:v>
                </c:pt>
                <c:pt idx="9">
                  <c:v>2500</c:v>
                </c:pt>
                <c:pt idx="10">
                  <c:v>1250</c:v>
                </c:pt>
                <c:pt idx="11">
                  <c:v>0</c:v>
                </c:pt>
              </c:numCache>
            </c:numRef>
          </c:val>
          <c:extLst>
            <c:ext xmlns:c16="http://schemas.microsoft.com/office/drawing/2014/chart" uri="{C3380CC4-5D6E-409C-BE32-E72D297353CC}">
              <c16:uniqueId val="{00000008-D426-4188-80B6-A57D673EA8A9}"/>
            </c:ext>
          </c:extLst>
        </c:ser>
        <c:dLbls>
          <c:showLegendKey val="0"/>
          <c:showVal val="0"/>
          <c:showCatName val="0"/>
          <c:showSerName val="0"/>
          <c:showPercent val="0"/>
          <c:showBubbleSize val="0"/>
        </c:dLbls>
        <c:axId val="176693632"/>
        <c:axId val="176695168"/>
      </c:areaChart>
      <c:lineChart>
        <c:grouping val="standard"/>
        <c:varyColors val="0"/>
        <c:ser>
          <c:idx val="9"/>
          <c:order val="9"/>
          <c:tx>
            <c:strRef>
              <c:f>'6 Months MMP'!$A$34</c:f>
              <c:strCache>
                <c:ptCount val="1"/>
                <c:pt idx="0">
                  <c:v>Grand Total (Multi-Month and Treat All)</c:v>
                </c:pt>
              </c:strCache>
            </c:strRef>
          </c:tx>
          <c:spPr>
            <a:ln>
              <a:solidFill>
                <a:srgbClr val="FFC000"/>
              </a:solidFill>
            </a:ln>
          </c:spPr>
          <c:marker>
            <c:spPr>
              <a:solidFill>
                <a:srgbClr val="FFC000"/>
              </a:solidFill>
            </c:spPr>
          </c:marker>
          <c:cat>
            <c:strRef>
              <c:f>'6 Months MMP'!$B$24:$M$24</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'6 Months MMP'!$B$34:$M$34</c:f>
              <c:numCache>
                <c:formatCode>_(* #,##0_);_(* \(#,##0\);_(* "-"??_);_(@_)</c:formatCode>
                <c:ptCount val="12"/>
                <c:pt idx="0">
                  <c:v>124166.66666666667</c:v>
                </c:pt>
                <c:pt idx="1">
                  <c:v>125833.33333333333</c:v>
                </c:pt>
                <c:pt idx="2">
                  <c:v>127500</c:v>
                </c:pt>
                <c:pt idx="3">
                  <c:v>129166.66666666667</c:v>
                </c:pt>
                <c:pt idx="4">
                  <c:v>130833.33333333333</c:v>
                </c:pt>
                <c:pt idx="5">
                  <c:v>132500</c:v>
                </c:pt>
                <c:pt idx="6">
                  <c:v>141666.66666666666</c:v>
                </c:pt>
                <c:pt idx="7">
                  <c:v>143333.33333333334</c:v>
                </c:pt>
                <c:pt idx="8">
                  <c:v>145000</c:v>
                </c:pt>
                <c:pt idx="9">
                  <c:v>146666.66666666666</c:v>
                </c:pt>
                <c:pt idx="10">
                  <c:v>148333.33333333334</c:v>
                </c:pt>
                <c:pt idx="11">
                  <c:v>150000</c:v>
                </c:pt>
              </c:numCache>
            </c:numRef>
          </c:val>
          <c:smooth val="0"/>
          <c:extLst>
            <c:ext xmlns:c16="http://schemas.microsoft.com/office/drawing/2014/chart" uri="{C3380CC4-5D6E-409C-BE32-E72D297353CC}">
              <c16:uniqueId val="{00000009-D426-4188-80B6-A57D673EA8A9}"/>
            </c:ext>
          </c:extLst>
        </c:ser>
        <c:dLbls>
          <c:showLegendKey val="0"/>
          <c:showVal val="0"/>
          <c:showCatName val="0"/>
          <c:showSerName val="0"/>
          <c:showPercent val="0"/>
          <c:showBubbleSize val="0"/>
        </c:dLbls>
        <c:marker val="1"/>
        <c:smooth val="0"/>
        <c:axId val="176693632"/>
        <c:axId val="176695168"/>
      </c:lineChart>
      <c:catAx>
        <c:axId val="176693632"/>
        <c:scaling>
          <c:orientation val="minMax"/>
        </c:scaling>
        <c:delete val="0"/>
        <c:axPos val="b"/>
        <c:numFmt formatCode="General" sourceLinked="0"/>
        <c:majorTickMark val="out"/>
        <c:minorTickMark val="none"/>
        <c:tickLblPos val="nextTo"/>
        <c:crossAx val="176695168"/>
        <c:crosses val="autoZero"/>
        <c:auto val="1"/>
        <c:lblAlgn val="ctr"/>
        <c:lblOffset val="100"/>
        <c:noMultiLvlLbl val="0"/>
      </c:catAx>
      <c:valAx>
        <c:axId val="176695168"/>
        <c:scaling>
          <c:orientation val="minMax"/>
        </c:scaling>
        <c:delete val="0"/>
        <c:axPos val="l"/>
        <c:majorGridlines/>
        <c:numFmt formatCode="_(* #,##0.00_);_(* \(#,##0.00\);_(* &quot;-&quot;??_);_(@_)" sourceLinked="1"/>
        <c:majorTickMark val="out"/>
        <c:minorTickMark val="none"/>
        <c:tickLblPos val="nextTo"/>
        <c:crossAx val="176693632"/>
        <c:crosses val="autoZero"/>
        <c:crossBetween val="between"/>
      </c:valAx>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overlay val="0"/>
    </c:legend>
    <c:plotVisOnly val="1"/>
    <c:dispBlanksAs val="zero"/>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Multi-Month Prescribing and Treat</a:t>
            </a:r>
            <a:r>
              <a:rPr lang="en-US" baseline="0"/>
              <a:t> All</a:t>
            </a:r>
            <a:r>
              <a:rPr lang="en-US"/>
              <a:t>,</a:t>
            </a:r>
            <a:r>
              <a:rPr lang="en-US" baseline="0"/>
              <a:t> Year 3</a:t>
            </a:r>
            <a:endParaRPr lang="en-US"/>
          </a:p>
        </c:rich>
      </c:tx>
      <c:overlay val="0"/>
    </c:title>
    <c:autoTitleDeleted val="0"/>
    <c:plotArea>
      <c:layout/>
      <c:areaChart>
        <c:grouping val="standard"/>
        <c:varyColors val="0"/>
        <c:ser>
          <c:idx val="0"/>
          <c:order val="0"/>
          <c:tx>
            <c:strRef>
              <c:f>'6 Months MMP'!$A$38</c:f>
              <c:strCache>
                <c:ptCount val="1"/>
                <c:pt idx="0">
                  <c:v>Patient Group 1</c:v>
                </c:pt>
              </c:strCache>
            </c:strRef>
          </c:tx>
          <c:cat>
            <c:strRef>
              <c:f>'6 Months MMP'!$B$37:$M$37</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'6 Months MMP'!$B$38:$M$38</c:f>
              <c:numCache>
                <c:formatCode>_(* #,##0.00_);_(* \(#,##0.00\);_(* "-"??_);_(@_)</c:formatCode>
                <c:ptCount val="12"/>
                <c:pt idx="0">
                  <c:v>132500</c:v>
                </c:pt>
                <c:pt idx="6">
                  <c:v>150000</c:v>
                </c:pt>
              </c:numCache>
            </c:numRef>
          </c:val>
          <c:extLst>
            <c:ext xmlns:c16="http://schemas.microsoft.com/office/drawing/2014/chart" uri="{C3380CC4-5D6E-409C-BE32-E72D297353CC}">
              <c16:uniqueId val="{00000000-9262-4D93-B5BC-9AE93B692E54}"/>
            </c:ext>
          </c:extLst>
        </c:ser>
        <c:ser>
          <c:idx val="1"/>
          <c:order val="1"/>
          <c:tx>
            <c:strRef>
              <c:f>'6 Months MMP'!$A$39</c:f>
              <c:strCache>
                <c:ptCount val="1"/>
                <c:pt idx="0">
                  <c:v>Patient Group 2</c:v>
                </c:pt>
              </c:strCache>
            </c:strRef>
          </c:tx>
          <c:cat>
            <c:strRef>
              <c:f>'6 Months MMP'!$B$37:$M$37</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'6 Months MMP'!$B$39:$M$39</c:f>
              <c:numCache>
                <c:formatCode>_(* #,##0.00_);_(* \(#,##0.00\);_(* "-"??_);_(@_)</c:formatCode>
                <c:ptCount val="12"/>
                <c:pt idx="1">
                  <c:v>132500</c:v>
                </c:pt>
                <c:pt idx="7">
                  <c:v>150000</c:v>
                </c:pt>
              </c:numCache>
            </c:numRef>
          </c:val>
          <c:extLst>
            <c:ext xmlns:c16="http://schemas.microsoft.com/office/drawing/2014/chart" uri="{C3380CC4-5D6E-409C-BE32-E72D297353CC}">
              <c16:uniqueId val="{00000001-9262-4D93-B5BC-9AE93B692E54}"/>
            </c:ext>
          </c:extLst>
        </c:ser>
        <c:ser>
          <c:idx val="2"/>
          <c:order val="2"/>
          <c:tx>
            <c:strRef>
              <c:f>'6 Months MMP'!$A$40</c:f>
              <c:strCache>
                <c:ptCount val="1"/>
                <c:pt idx="0">
                  <c:v>Patient Group 3</c:v>
                </c:pt>
              </c:strCache>
            </c:strRef>
          </c:tx>
          <c:cat>
            <c:strRef>
              <c:f>'6 Months MMP'!$B$37:$M$37</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'6 Months MMP'!$B$40:$M$40</c:f>
              <c:numCache>
                <c:formatCode>_(* #,##0.00_);_(* \(#,##0.00\);_(* "-"??_);_(@_)</c:formatCode>
                <c:ptCount val="12"/>
                <c:pt idx="2">
                  <c:v>132500</c:v>
                </c:pt>
                <c:pt idx="8">
                  <c:v>150000</c:v>
                </c:pt>
              </c:numCache>
            </c:numRef>
          </c:val>
          <c:extLst>
            <c:ext xmlns:c16="http://schemas.microsoft.com/office/drawing/2014/chart" uri="{C3380CC4-5D6E-409C-BE32-E72D297353CC}">
              <c16:uniqueId val="{00000002-9262-4D93-B5BC-9AE93B692E54}"/>
            </c:ext>
          </c:extLst>
        </c:ser>
        <c:ser>
          <c:idx val="3"/>
          <c:order val="3"/>
          <c:tx>
            <c:strRef>
              <c:f>'6 Months MMP'!$A$41</c:f>
              <c:strCache>
                <c:ptCount val="1"/>
                <c:pt idx="0">
                  <c:v>Patient Group 4</c:v>
                </c:pt>
              </c:strCache>
            </c:strRef>
          </c:tx>
          <c:cat>
            <c:strRef>
              <c:f>'6 Months MMP'!$B$37:$M$37</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'6 Months MMP'!$B$41:$M$41</c:f>
              <c:numCache>
                <c:formatCode>_(* #,##0.00_);_(* \(#,##0.00\);_(* "-"??_);_(@_)</c:formatCode>
                <c:ptCount val="12"/>
                <c:pt idx="3">
                  <c:v>132500</c:v>
                </c:pt>
                <c:pt idx="9">
                  <c:v>150000</c:v>
                </c:pt>
              </c:numCache>
            </c:numRef>
          </c:val>
          <c:extLst>
            <c:ext xmlns:c16="http://schemas.microsoft.com/office/drawing/2014/chart" uri="{C3380CC4-5D6E-409C-BE32-E72D297353CC}">
              <c16:uniqueId val="{00000003-9262-4D93-B5BC-9AE93B692E54}"/>
            </c:ext>
          </c:extLst>
        </c:ser>
        <c:ser>
          <c:idx val="4"/>
          <c:order val="4"/>
          <c:tx>
            <c:strRef>
              <c:f>'6 Months MMP'!$A$42</c:f>
              <c:strCache>
                <c:ptCount val="1"/>
                <c:pt idx="0">
                  <c:v>Patient Group 5</c:v>
                </c:pt>
              </c:strCache>
            </c:strRef>
          </c:tx>
          <c:cat>
            <c:strRef>
              <c:f>'6 Months MMP'!$B$37:$M$37</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'6 Months MMP'!$B$42:$M$42</c:f>
              <c:numCache>
                <c:formatCode>_(* #,##0.00_);_(* \(#,##0.00\);_(* "-"??_);_(@_)</c:formatCode>
                <c:ptCount val="12"/>
                <c:pt idx="4">
                  <c:v>132500</c:v>
                </c:pt>
                <c:pt idx="10">
                  <c:v>150000</c:v>
                </c:pt>
              </c:numCache>
            </c:numRef>
          </c:val>
          <c:extLst>
            <c:ext xmlns:c16="http://schemas.microsoft.com/office/drawing/2014/chart" uri="{C3380CC4-5D6E-409C-BE32-E72D297353CC}">
              <c16:uniqueId val="{00000004-9262-4D93-B5BC-9AE93B692E54}"/>
            </c:ext>
          </c:extLst>
        </c:ser>
        <c:ser>
          <c:idx val="5"/>
          <c:order val="5"/>
          <c:tx>
            <c:strRef>
              <c:f>'6 Months MMP'!$A$43</c:f>
              <c:strCache>
                <c:ptCount val="1"/>
                <c:pt idx="0">
                  <c:v>Patient Group 6</c:v>
                </c:pt>
              </c:strCache>
            </c:strRef>
          </c:tx>
          <c:cat>
            <c:strRef>
              <c:f>'6 Months MMP'!$B$37:$M$37</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'6 Months MMP'!$B$43:$M$43</c:f>
              <c:numCache>
                <c:formatCode>_(* #,##0_);_(* \(#,##0\);_(* "-"??_);_(@_)</c:formatCode>
                <c:ptCount val="12"/>
                <c:pt idx="5" formatCode="_(* #,##0.00_);_(* \(#,##0.00\);_(* &quot;-&quot;??_);_(@_)">
                  <c:v>132500</c:v>
                </c:pt>
                <c:pt idx="11" formatCode="_(* #,##0.00_);_(* \(#,##0.00\);_(* &quot;-&quot;??_);_(@_)">
                  <c:v>150000</c:v>
                </c:pt>
              </c:numCache>
            </c:numRef>
          </c:val>
          <c:extLst>
            <c:ext xmlns:c16="http://schemas.microsoft.com/office/drawing/2014/chart" uri="{C3380CC4-5D6E-409C-BE32-E72D297353CC}">
              <c16:uniqueId val="{00000005-9262-4D93-B5BC-9AE93B692E54}"/>
            </c:ext>
          </c:extLst>
        </c:ser>
        <c:ser>
          <c:idx val="6"/>
          <c:order val="6"/>
          <c:tx>
            <c:strRef>
              <c:f>'6 Months MMP'!$A$44</c:f>
              <c:strCache>
                <c:ptCount val="1"/>
                <c:pt idx="0">
                  <c:v>Total for ARV Treatment Stock for  multi-month Prescribing </c:v>
                </c:pt>
              </c:strCache>
            </c:strRef>
          </c:tx>
          <c:spPr>
            <a:solidFill>
              <a:schemeClr val="tx2">
                <a:lumMod val="60000"/>
                <a:lumOff val="40000"/>
              </a:schemeClr>
            </a:solidFill>
          </c:spPr>
          <c:cat>
            <c:strRef>
              <c:f>'6 Months MMP'!$B$37:$M$37</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'6 Months MMP'!$B$44:$M$44</c:f>
              <c:numCache>
                <c:formatCode>_(* #,##0_);_(* \(#,##0\);_(* "-"??_);_(@_)</c:formatCode>
                <c:ptCount val="12"/>
                <c:pt idx="0">
                  <c:v>132500</c:v>
                </c:pt>
                <c:pt idx="1">
                  <c:v>132500</c:v>
                </c:pt>
                <c:pt idx="2">
                  <c:v>132500</c:v>
                </c:pt>
                <c:pt idx="3">
                  <c:v>132500</c:v>
                </c:pt>
                <c:pt idx="4">
                  <c:v>132500</c:v>
                </c:pt>
                <c:pt idx="5">
                  <c:v>132500</c:v>
                </c:pt>
                <c:pt idx="6">
                  <c:v>150000</c:v>
                </c:pt>
                <c:pt idx="7">
                  <c:v>150000</c:v>
                </c:pt>
                <c:pt idx="8">
                  <c:v>150000</c:v>
                </c:pt>
                <c:pt idx="9">
                  <c:v>150000</c:v>
                </c:pt>
                <c:pt idx="10">
                  <c:v>150000</c:v>
                </c:pt>
                <c:pt idx="11">
                  <c:v>150000</c:v>
                </c:pt>
              </c:numCache>
            </c:numRef>
          </c:val>
          <c:extLst>
            <c:ext xmlns:c16="http://schemas.microsoft.com/office/drawing/2014/chart" uri="{C3380CC4-5D6E-409C-BE32-E72D297353CC}">
              <c16:uniqueId val="{00000006-9262-4D93-B5BC-9AE93B692E54}"/>
            </c:ext>
          </c:extLst>
        </c:ser>
        <c:ser>
          <c:idx val="7"/>
          <c:order val="7"/>
          <c:tx>
            <c:strRef>
              <c:f>'6 Months MMP'!$A$45</c:f>
              <c:strCache>
                <c:ptCount val="1"/>
                <c:pt idx="0">
                  <c:v>New Patients (Treat All) on Monthly Treatment</c:v>
                </c:pt>
              </c:strCache>
            </c:strRef>
          </c:tx>
          <c:spPr>
            <a:solidFill>
              <a:srgbClr val="92D050"/>
            </a:solidFill>
          </c:spPr>
          <c:cat>
            <c:strRef>
              <c:f>'6 Months MMP'!$B$37:$M$37</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'6 Months MMP'!$B$45:$M$45</c:f>
              <c:numCache>
                <c:formatCode>_(* #,##0_);_(* \(#,##0\);_(* "-"??_);_(@_)</c:formatCode>
                <c:ptCount val="12"/>
                <c:pt idx="0">
                  <c:v>1000</c:v>
                </c:pt>
                <c:pt idx="1">
                  <c:v>2000</c:v>
                </c:pt>
                <c:pt idx="2">
                  <c:v>3000</c:v>
                </c:pt>
                <c:pt idx="3">
                  <c:v>4000</c:v>
                </c:pt>
                <c:pt idx="4">
                  <c:v>5000</c:v>
                </c:pt>
                <c:pt idx="5">
                  <c:v>6000</c:v>
                </c:pt>
                <c:pt idx="6">
                  <c:v>7000</c:v>
                </c:pt>
                <c:pt idx="7">
                  <c:v>8000</c:v>
                </c:pt>
                <c:pt idx="8">
                  <c:v>9000</c:v>
                </c:pt>
                <c:pt idx="9">
                  <c:v>10000</c:v>
                </c:pt>
                <c:pt idx="10">
                  <c:v>11000</c:v>
                </c:pt>
                <c:pt idx="11">
                  <c:v>12000</c:v>
                </c:pt>
              </c:numCache>
            </c:numRef>
          </c:val>
          <c:extLst>
            <c:ext xmlns:c16="http://schemas.microsoft.com/office/drawing/2014/chart" uri="{C3380CC4-5D6E-409C-BE32-E72D297353CC}">
              <c16:uniqueId val="{00000007-9262-4D93-B5BC-9AE93B692E54}"/>
            </c:ext>
          </c:extLst>
        </c:ser>
        <c:ser>
          <c:idx val="8"/>
          <c:order val="8"/>
          <c:tx>
            <c:strRef>
              <c:f>'6 Months MMP'!$A$46</c:f>
              <c:strCache>
                <c:ptCount val="1"/>
                <c:pt idx="0">
                  <c:v>New Patients from Previous Year not on Multi-Month Prescribing Yet</c:v>
                </c:pt>
              </c:strCache>
            </c:strRef>
          </c:tx>
          <c:spPr>
            <a:solidFill>
              <a:schemeClr val="accent2">
                <a:lumMod val="75000"/>
              </a:schemeClr>
            </a:solidFill>
          </c:spPr>
          <c:cat>
            <c:strRef>
              <c:f>'6 Months MMP'!$B$37:$M$37</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'6 Months MMP'!$B$46:$M$46</c:f>
              <c:numCache>
                <c:formatCode>_(* #,##0_);_(* \(#,##0\);_(* "-"??_);_(@_)</c:formatCode>
                <c:ptCount val="12"/>
                <c:pt idx="0">
                  <c:v>32083.333333333332</c:v>
                </c:pt>
                <c:pt idx="1">
                  <c:v>29166.666666666664</c:v>
                </c:pt>
                <c:pt idx="2">
                  <c:v>26249.999999999996</c:v>
                </c:pt>
                <c:pt idx="3">
                  <c:v>23333.333333333328</c:v>
                </c:pt>
                <c:pt idx="4">
                  <c:v>20416.666666666661</c:v>
                </c:pt>
                <c:pt idx="5">
                  <c:v>17499.999999999993</c:v>
                </c:pt>
                <c:pt idx="6">
                  <c:v>14583.333333333327</c:v>
                </c:pt>
                <c:pt idx="7">
                  <c:v>11666.666666666661</c:v>
                </c:pt>
                <c:pt idx="8">
                  <c:v>8749.9999999999945</c:v>
                </c:pt>
                <c:pt idx="9">
                  <c:v>5833.3333333333285</c:v>
                </c:pt>
                <c:pt idx="10">
                  <c:v>2916.666666666662</c:v>
                </c:pt>
                <c:pt idx="11">
                  <c:v>-4.5474735088646412E-12</c:v>
                </c:pt>
              </c:numCache>
            </c:numRef>
          </c:val>
          <c:extLst>
            <c:ext xmlns:c16="http://schemas.microsoft.com/office/drawing/2014/chart" uri="{C3380CC4-5D6E-409C-BE32-E72D297353CC}">
              <c16:uniqueId val="{00000008-9262-4D93-B5BC-9AE93B692E54}"/>
            </c:ext>
          </c:extLst>
        </c:ser>
        <c:dLbls>
          <c:showLegendKey val="0"/>
          <c:showVal val="0"/>
          <c:showCatName val="0"/>
          <c:showSerName val="0"/>
          <c:showPercent val="0"/>
          <c:showBubbleSize val="0"/>
        </c:dLbls>
        <c:axId val="176762880"/>
        <c:axId val="176764416"/>
      </c:areaChart>
      <c:lineChart>
        <c:grouping val="standard"/>
        <c:varyColors val="0"/>
        <c:ser>
          <c:idx val="9"/>
          <c:order val="9"/>
          <c:tx>
            <c:strRef>
              <c:f>'6 Months MMP'!$A$47</c:f>
              <c:strCache>
                <c:ptCount val="1"/>
                <c:pt idx="0">
                  <c:v>Grand Total (Multi-Month and Treat All)</c:v>
                </c:pt>
              </c:strCache>
            </c:strRef>
          </c:tx>
          <c:spPr>
            <a:ln>
              <a:solidFill>
                <a:srgbClr val="FFC000"/>
              </a:solidFill>
            </a:ln>
          </c:spPr>
          <c:marker>
            <c:spPr>
              <a:solidFill>
                <a:srgbClr val="FFC000"/>
              </a:solidFill>
            </c:spPr>
          </c:marker>
          <c:cat>
            <c:strRef>
              <c:f>'6 Months MMP'!$B$37:$M$37</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'6 Months MMP'!$B$47:$M$47</c:f>
              <c:numCache>
                <c:formatCode>_(* #,##0_);_(* \(#,##0\);_(* "-"??_);_(@_)</c:formatCode>
                <c:ptCount val="12"/>
                <c:pt idx="0">
                  <c:v>165583.33333333334</c:v>
                </c:pt>
                <c:pt idx="1">
                  <c:v>163666.66666666666</c:v>
                </c:pt>
                <c:pt idx="2">
                  <c:v>161750</c:v>
                </c:pt>
                <c:pt idx="3">
                  <c:v>159833.33333333331</c:v>
                </c:pt>
                <c:pt idx="4">
                  <c:v>157916.66666666666</c:v>
                </c:pt>
                <c:pt idx="5">
                  <c:v>156000</c:v>
                </c:pt>
                <c:pt idx="6">
                  <c:v>171583.33333333331</c:v>
                </c:pt>
                <c:pt idx="7">
                  <c:v>169666.66666666666</c:v>
                </c:pt>
                <c:pt idx="8">
                  <c:v>167750</c:v>
                </c:pt>
                <c:pt idx="9">
                  <c:v>165833.33333333331</c:v>
                </c:pt>
                <c:pt idx="10">
                  <c:v>163916.66666666666</c:v>
                </c:pt>
                <c:pt idx="11">
                  <c:v>162000</c:v>
                </c:pt>
              </c:numCache>
            </c:numRef>
          </c:val>
          <c:smooth val="0"/>
          <c:extLst>
            <c:ext xmlns:c16="http://schemas.microsoft.com/office/drawing/2014/chart" uri="{C3380CC4-5D6E-409C-BE32-E72D297353CC}">
              <c16:uniqueId val="{00000009-9262-4D93-B5BC-9AE93B692E54}"/>
            </c:ext>
          </c:extLst>
        </c:ser>
        <c:dLbls>
          <c:showLegendKey val="0"/>
          <c:showVal val="0"/>
          <c:showCatName val="0"/>
          <c:showSerName val="0"/>
          <c:showPercent val="0"/>
          <c:showBubbleSize val="0"/>
        </c:dLbls>
        <c:marker val="1"/>
        <c:smooth val="0"/>
        <c:axId val="176762880"/>
        <c:axId val="176764416"/>
      </c:lineChart>
      <c:catAx>
        <c:axId val="176762880"/>
        <c:scaling>
          <c:orientation val="minMax"/>
        </c:scaling>
        <c:delete val="0"/>
        <c:axPos val="b"/>
        <c:numFmt formatCode="General" sourceLinked="0"/>
        <c:majorTickMark val="out"/>
        <c:minorTickMark val="none"/>
        <c:tickLblPos val="nextTo"/>
        <c:crossAx val="176764416"/>
        <c:crosses val="autoZero"/>
        <c:auto val="1"/>
        <c:lblAlgn val="ctr"/>
        <c:lblOffset val="100"/>
        <c:noMultiLvlLbl val="0"/>
      </c:catAx>
      <c:valAx>
        <c:axId val="176764416"/>
        <c:scaling>
          <c:orientation val="minMax"/>
        </c:scaling>
        <c:delete val="0"/>
        <c:axPos val="l"/>
        <c:majorGridlines/>
        <c:numFmt formatCode="_(* #,##0.00_);_(* \(#,##0.00\);_(* &quot;-&quot;??_);_(@_)" sourceLinked="1"/>
        <c:majorTickMark val="out"/>
        <c:minorTickMark val="none"/>
        <c:tickLblPos val="nextTo"/>
        <c:crossAx val="176762880"/>
        <c:crosses val="autoZero"/>
        <c:crossBetween val="between"/>
      </c:valAx>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overlay val="0"/>
    </c:legend>
    <c:plotVisOnly val="1"/>
    <c:dispBlanksAs val="zero"/>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Grand</a:t>
            </a:r>
            <a:r>
              <a:rPr lang="en-US" baseline="0"/>
              <a:t> Total of ARV Treatments for  Years 1, 2, and 3 (Multi-Month Prescribing and Treat All)</a:t>
            </a:r>
            <a:endParaRPr lang="en-US"/>
          </a:p>
        </c:rich>
      </c:tx>
      <c:overlay val="0"/>
    </c:title>
    <c:autoTitleDeleted val="0"/>
    <c:plotArea>
      <c:layout/>
      <c:areaChart>
        <c:grouping val="standard"/>
        <c:varyColors val="0"/>
        <c:ser>
          <c:idx val="0"/>
          <c:order val="0"/>
          <c:tx>
            <c:strRef>
              <c:f>'6 Months MMP'!$A$57</c:f>
              <c:strCache>
                <c:ptCount val="1"/>
                <c:pt idx="0">
                  <c:v>Total for ARV Treatment Stock for  6 Month Multi-Month Prescribing </c:v>
                </c:pt>
              </c:strCache>
            </c:strRef>
          </c:tx>
          <c:cat>
            <c:multiLvlStrRef>
              <c:f>'6 Months MMP'!$B$55:$AK$56</c:f>
              <c:multiLvlStrCache>
                <c:ptCount val="36"/>
                <c:lvl>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pt idx="12">
                    <c:v>Month 1</c:v>
                  </c:pt>
                  <c:pt idx="13">
                    <c:v>Month 2</c:v>
                  </c:pt>
                  <c:pt idx="14">
                    <c:v>Month 3</c:v>
                  </c:pt>
                  <c:pt idx="15">
                    <c:v>Month 4</c:v>
                  </c:pt>
                  <c:pt idx="16">
                    <c:v>Month 5</c:v>
                  </c:pt>
                  <c:pt idx="17">
                    <c:v>Month 6</c:v>
                  </c:pt>
                  <c:pt idx="18">
                    <c:v>Month 7</c:v>
                  </c:pt>
                  <c:pt idx="19">
                    <c:v>Month 8</c:v>
                  </c:pt>
                  <c:pt idx="20">
                    <c:v>Month 9</c:v>
                  </c:pt>
                  <c:pt idx="21">
                    <c:v>Month 10</c:v>
                  </c:pt>
                  <c:pt idx="22">
                    <c:v>Month 11</c:v>
                  </c:pt>
                  <c:pt idx="23">
                    <c:v>Month 12</c:v>
                  </c:pt>
                  <c:pt idx="24">
                    <c:v>Month 1</c:v>
                  </c:pt>
                  <c:pt idx="25">
                    <c:v>Month 2</c:v>
                  </c:pt>
                  <c:pt idx="26">
                    <c:v>Month 3</c:v>
                  </c:pt>
                  <c:pt idx="27">
                    <c:v>Month 4</c:v>
                  </c:pt>
                  <c:pt idx="28">
                    <c:v>Month 5</c:v>
                  </c:pt>
                  <c:pt idx="29">
                    <c:v>Month 6</c:v>
                  </c:pt>
                  <c:pt idx="30">
                    <c:v>Month 7</c:v>
                  </c:pt>
                  <c:pt idx="31">
                    <c:v>Month 8</c:v>
                  </c:pt>
                  <c:pt idx="32">
                    <c:v>Month 9</c:v>
                  </c:pt>
                  <c:pt idx="33">
                    <c:v>Month 10</c:v>
                  </c:pt>
                  <c:pt idx="34">
                    <c:v>Month 11</c:v>
                  </c:pt>
                  <c:pt idx="35">
                    <c:v>Month 12</c:v>
                  </c:pt>
                </c:lvl>
                <c:lvl>
                  <c:pt idx="0">
                    <c:v>Year 1</c:v>
                  </c:pt>
                  <c:pt idx="12">
                    <c:v>Year 2</c:v>
                  </c:pt>
                  <c:pt idx="24">
                    <c:v>Year 3</c:v>
                  </c:pt>
                </c:lvl>
              </c:multiLvlStrCache>
            </c:multiLvlStrRef>
          </c:cat>
          <c:val>
            <c:numRef>
              <c:f>'6 Months MMP'!$B$57:$AK$57</c:f>
              <c:numCache>
                <c:formatCode>_(* #,##0_);_(* \(#,##0\);_(* "-"??_);_(@_)</c:formatCode>
                <c:ptCount val="36"/>
                <c:pt idx="0">
                  <c:v>183333.33333333331</c:v>
                </c:pt>
                <c:pt idx="1">
                  <c:v>166666.66666666666</c:v>
                </c:pt>
                <c:pt idx="2">
                  <c:v>150000</c:v>
                </c:pt>
                <c:pt idx="3">
                  <c:v>133333.33333333334</c:v>
                </c:pt>
                <c:pt idx="4">
                  <c:v>116666.66666666667</c:v>
                </c:pt>
                <c:pt idx="5">
                  <c:v>100000</c:v>
                </c:pt>
                <c:pt idx="6">
                  <c:v>100000</c:v>
                </c:pt>
                <c:pt idx="7">
                  <c:v>100000</c:v>
                </c:pt>
                <c:pt idx="8">
                  <c:v>100000</c:v>
                </c:pt>
                <c:pt idx="9">
                  <c:v>100000</c:v>
                </c:pt>
                <c:pt idx="10">
                  <c:v>100000</c:v>
                </c:pt>
                <c:pt idx="11">
                  <c:v>100000</c:v>
                </c:pt>
                <c:pt idx="12">
                  <c:v>107500</c:v>
                </c:pt>
                <c:pt idx="13">
                  <c:v>107500</c:v>
                </c:pt>
                <c:pt idx="14">
                  <c:v>107500</c:v>
                </c:pt>
                <c:pt idx="15">
                  <c:v>107500</c:v>
                </c:pt>
                <c:pt idx="16">
                  <c:v>107500</c:v>
                </c:pt>
                <c:pt idx="17">
                  <c:v>107500</c:v>
                </c:pt>
                <c:pt idx="18">
                  <c:v>115000</c:v>
                </c:pt>
                <c:pt idx="19">
                  <c:v>115000</c:v>
                </c:pt>
                <c:pt idx="20">
                  <c:v>115000</c:v>
                </c:pt>
                <c:pt idx="21">
                  <c:v>115000</c:v>
                </c:pt>
                <c:pt idx="22">
                  <c:v>115000</c:v>
                </c:pt>
                <c:pt idx="23">
                  <c:v>115000</c:v>
                </c:pt>
                <c:pt idx="24">
                  <c:v>132500</c:v>
                </c:pt>
                <c:pt idx="25">
                  <c:v>132500</c:v>
                </c:pt>
                <c:pt idx="26">
                  <c:v>132500</c:v>
                </c:pt>
                <c:pt idx="27">
                  <c:v>132500</c:v>
                </c:pt>
                <c:pt idx="28">
                  <c:v>132500</c:v>
                </c:pt>
                <c:pt idx="29">
                  <c:v>132500</c:v>
                </c:pt>
                <c:pt idx="30">
                  <c:v>150000</c:v>
                </c:pt>
                <c:pt idx="31">
                  <c:v>150000</c:v>
                </c:pt>
                <c:pt idx="32">
                  <c:v>150000</c:v>
                </c:pt>
                <c:pt idx="33">
                  <c:v>150000</c:v>
                </c:pt>
                <c:pt idx="34">
                  <c:v>150000</c:v>
                </c:pt>
                <c:pt idx="35">
                  <c:v>150000</c:v>
                </c:pt>
              </c:numCache>
            </c:numRef>
          </c:val>
          <c:extLst>
            <c:ext xmlns:c16="http://schemas.microsoft.com/office/drawing/2014/chart" uri="{C3380CC4-5D6E-409C-BE32-E72D297353CC}">
              <c16:uniqueId val="{00000000-6B89-4902-AD45-8E106242459D}"/>
            </c:ext>
          </c:extLst>
        </c:ser>
        <c:ser>
          <c:idx val="1"/>
          <c:order val="1"/>
          <c:tx>
            <c:strRef>
              <c:f>'6 Months MMP'!$A$58</c:f>
              <c:strCache>
                <c:ptCount val="1"/>
                <c:pt idx="0">
                  <c:v>New Patients (Treat All) on Monthly Treatment</c:v>
                </c:pt>
              </c:strCache>
            </c:strRef>
          </c:tx>
          <c:cat>
            <c:multiLvlStrRef>
              <c:f>'6 Months MMP'!$B$55:$AK$56</c:f>
              <c:multiLvlStrCache>
                <c:ptCount val="36"/>
                <c:lvl>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pt idx="12">
                    <c:v>Month 1</c:v>
                  </c:pt>
                  <c:pt idx="13">
                    <c:v>Month 2</c:v>
                  </c:pt>
                  <c:pt idx="14">
                    <c:v>Month 3</c:v>
                  </c:pt>
                  <c:pt idx="15">
                    <c:v>Month 4</c:v>
                  </c:pt>
                  <c:pt idx="16">
                    <c:v>Month 5</c:v>
                  </c:pt>
                  <c:pt idx="17">
                    <c:v>Month 6</c:v>
                  </c:pt>
                  <c:pt idx="18">
                    <c:v>Month 7</c:v>
                  </c:pt>
                  <c:pt idx="19">
                    <c:v>Month 8</c:v>
                  </c:pt>
                  <c:pt idx="20">
                    <c:v>Month 9</c:v>
                  </c:pt>
                  <c:pt idx="21">
                    <c:v>Month 10</c:v>
                  </c:pt>
                  <c:pt idx="22">
                    <c:v>Month 11</c:v>
                  </c:pt>
                  <c:pt idx="23">
                    <c:v>Month 12</c:v>
                  </c:pt>
                  <c:pt idx="24">
                    <c:v>Month 1</c:v>
                  </c:pt>
                  <c:pt idx="25">
                    <c:v>Month 2</c:v>
                  </c:pt>
                  <c:pt idx="26">
                    <c:v>Month 3</c:v>
                  </c:pt>
                  <c:pt idx="27">
                    <c:v>Month 4</c:v>
                  </c:pt>
                  <c:pt idx="28">
                    <c:v>Month 5</c:v>
                  </c:pt>
                  <c:pt idx="29">
                    <c:v>Month 6</c:v>
                  </c:pt>
                  <c:pt idx="30">
                    <c:v>Month 7</c:v>
                  </c:pt>
                  <c:pt idx="31">
                    <c:v>Month 8</c:v>
                  </c:pt>
                  <c:pt idx="32">
                    <c:v>Month 9</c:v>
                  </c:pt>
                  <c:pt idx="33">
                    <c:v>Month 10</c:v>
                  </c:pt>
                  <c:pt idx="34">
                    <c:v>Month 11</c:v>
                  </c:pt>
                  <c:pt idx="35">
                    <c:v>Month 12</c:v>
                  </c:pt>
                </c:lvl>
                <c:lvl>
                  <c:pt idx="0">
                    <c:v>Year 1</c:v>
                  </c:pt>
                  <c:pt idx="12">
                    <c:v>Year 2</c:v>
                  </c:pt>
                  <c:pt idx="24">
                    <c:v>Year 3</c:v>
                  </c:pt>
                </c:lvl>
              </c:multiLvlStrCache>
            </c:multiLvlStrRef>
          </c:cat>
          <c:val>
            <c:numRef>
              <c:f>'6 Months MMP'!$B$58:$AK$58</c:f>
            </c:numRef>
          </c:val>
          <c:extLst>
            <c:ext xmlns:c16="http://schemas.microsoft.com/office/drawing/2014/chart" uri="{C3380CC4-5D6E-409C-BE32-E72D297353CC}">
              <c16:uniqueId val="{00000001-6B89-4902-AD45-8E106242459D}"/>
            </c:ext>
          </c:extLst>
        </c:ser>
        <c:ser>
          <c:idx val="2"/>
          <c:order val="2"/>
          <c:tx>
            <c:strRef>
              <c:f>'6 Months MMP'!$A$59</c:f>
              <c:strCache>
                <c:ptCount val="1"/>
                <c:pt idx="0">
                  <c:v>New Patients from Previous Year not on Multi-Month Prescribing Yet</c:v>
                </c:pt>
              </c:strCache>
            </c:strRef>
          </c:tx>
          <c:cat>
            <c:multiLvlStrRef>
              <c:f>'6 Months MMP'!$B$55:$AK$56</c:f>
              <c:multiLvlStrCache>
                <c:ptCount val="36"/>
                <c:lvl>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pt idx="12">
                    <c:v>Month 1</c:v>
                  </c:pt>
                  <c:pt idx="13">
                    <c:v>Month 2</c:v>
                  </c:pt>
                  <c:pt idx="14">
                    <c:v>Month 3</c:v>
                  </c:pt>
                  <c:pt idx="15">
                    <c:v>Month 4</c:v>
                  </c:pt>
                  <c:pt idx="16">
                    <c:v>Month 5</c:v>
                  </c:pt>
                  <c:pt idx="17">
                    <c:v>Month 6</c:v>
                  </c:pt>
                  <c:pt idx="18">
                    <c:v>Month 7</c:v>
                  </c:pt>
                  <c:pt idx="19">
                    <c:v>Month 8</c:v>
                  </c:pt>
                  <c:pt idx="20">
                    <c:v>Month 9</c:v>
                  </c:pt>
                  <c:pt idx="21">
                    <c:v>Month 10</c:v>
                  </c:pt>
                  <c:pt idx="22">
                    <c:v>Month 11</c:v>
                  </c:pt>
                  <c:pt idx="23">
                    <c:v>Month 12</c:v>
                  </c:pt>
                  <c:pt idx="24">
                    <c:v>Month 1</c:v>
                  </c:pt>
                  <c:pt idx="25">
                    <c:v>Month 2</c:v>
                  </c:pt>
                  <c:pt idx="26">
                    <c:v>Month 3</c:v>
                  </c:pt>
                  <c:pt idx="27">
                    <c:v>Month 4</c:v>
                  </c:pt>
                  <c:pt idx="28">
                    <c:v>Month 5</c:v>
                  </c:pt>
                  <c:pt idx="29">
                    <c:v>Month 6</c:v>
                  </c:pt>
                  <c:pt idx="30">
                    <c:v>Month 7</c:v>
                  </c:pt>
                  <c:pt idx="31">
                    <c:v>Month 8</c:v>
                  </c:pt>
                  <c:pt idx="32">
                    <c:v>Month 9</c:v>
                  </c:pt>
                  <c:pt idx="33">
                    <c:v>Month 10</c:v>
                  </c:pt>
                  <c:pt idx="34">
                    <c:v>Month 11</c:v>
                  </c:pt>
                  <c:pt idx="35">
                    <c:v>Month 12</c:v>
                  </c:pt>
                </c:lvl>
                <c:lvl>
                  <c:pt idx="0">
                    <c:v>Year 1</c:v>
                  </c:pt>
                  <c:pt idx="12">
                    <c:v>Year 2</c:v>
                  </c:pt>
                  <c:pt idx="24">
                    <c:v>Year 3</c:v>
                  </c:pt>
                </c:lvl>
              </c:multiLvlStrCache>
            </c:multiLvlStrRef>
          </c:cat>
          <c:val>
            <c:numRef>
              <c:f>'6 Months MMP'!$B$59:$AK$59</c:f>
            </c:numRef>
          </c:val>
          <c:extLst>
            <c:ext xmlns:c16="http://schemas.microsoft.com/office/drawing/2014/chart" uri="{C3380CC4-5D6E-409C-BE32-E72D297353CC}">
              <c16:uniqueId val="{00000002-6B89-4902-AD45-8E106242459D}"/>
            </c:ext>
          </c:extLst>
        </c:ser>
        <c:ser>
          <c:idx val="3"/>
          <c:order val="3"/>
          <c:tx>
            <c:strRef>
              <c:f>'6 Months MMP'!$A$60</c:f>
              <c:strCache>
                <c:ptCount val="1"/>
                <c:pt idx="0">
                  <c:v>Total Number of Treat All Patients (New patients, and former new patients transitioning to stable patients) </c:v>
                </c:pt>
              </c:strCache>
            </c:strRef>
          </c:tx>
          <c:cat>
            <c:multiLvlStrRef>
              <c:f>'6 Months MMP'!$B$55:$AK$56</c:f>
              <c:multiLvlStrCache>
                <c:ptCount val="36"/>
                <c:lvl>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pt idx="12">
                    <c:v>Month 1</c:v>
                  </c:pt>
                  <c:pt idx="13">
                    <c:v>Month 2</c:v>
                  </c:pt>
                  <c:pt idx="14">
                    <c:v>Month 3</c:v>
                  </c:pt>
                  <c:pt idx="15">
                    <c:v>Month 4</c:v>
                  </c:pt>
                  <c:pt idx="16">
                    <c:v>Month 5</c:v>
                  </c:pt>
                  <c:pt idx="17">
                    <c:v>Month 6</c:v>
                  </c:pt>
                  <c:pt idx="18">
                    <c:v>Month 7</c:v>
                  </c:pt>
                  <c:pt idx="19">
                    <c:v>Month 8</c:v>
                  </c:pt>
                  <c:pt idx="20">
                    <c:v>Month 9</c:v>
                  </c:pt>
                  <c:pt idx="21">
                    <c:v>Month 10</c:v>
                  </c:pt>
                  <c:pt idx="22">
                    <c:v>Month 11</c:v>
                  </c:pt>
                  <c:pt idx="23">
                    <c:v>Month 12</c:v>
                  </c:pt>
                  <c:pt idx="24">
                    <c:v>Month 1</c:v>
                  </c:pt>
                  <c:pt idx="25">
                    <c:v>Month 2</c:v>
                  </c:pt>
                  <c:pt idx="26">
                    <c:v>Month 3</c:v>
                  </c:pt>
                  <c:pt idx="27">
                    <c:v>Month 4</c:v>
                  </c:pt>
                  <c:pt idx="28">
                    <c:v>Month 5</c:v>
                  </c:pt>
                  <c:pt idx="29">
                    <c:v>Month 6</c:v>
                  </c:pt>
                  <c:pt idx="30">
                    <c:v>Month 7</c:v>
                  </c:pt>
                  <c:pt idx="31">
                    <c:v>Month 8</c:v>
                  </c:pt>
                  <c:pt idx="32">
                    <c:v>Month 9</c:v>
                  </c:pt>
                  <c:pt idx="33">
                    <c:v>Month 10</c:v>
                  </c:pt>
                  <c:pt idx="34">
                    <c:v>Month 11</c:v>
                  </c:pt>
                  <c:pt idx="35">
                    <c:v>Month 12</c:v>
                  </c:pt>
                </c:lvl>
                <c:lvl>
                  <c:pt idx="0">
                    <c:v>Year 1</c:v>
                  </c:pt>
                  <c:pt idx="12">
                    <c:v>Year 2</c:v>
                  </c:pt>
                  <c:pt idx="24">
                    <c:v>Year 3</c:v>
                  </c:pt>
                </c:lvl>
              </c:multiLvlStrCache>
            </c:multiLvlStrRef>
          </c:cat>
          <c:val>
            <c:numRef>
              <c:f>'6 Months MMP'!$B$60:$AK$60</c:f>
              <c:numCache>
                <c:formatCode>_(* #,##0_);_(* \(#,##0\);_(* "-"??_);_(@_)</c:formatCode>
                <c:ptCount val="36"/>
                <c:pt idx="0">
                  <c:v>1250</c:v>
                </c:pt>
                <c:pt idx="1">
                  <c:v>2500</c:v>
                </c:pt>
                <c:pt idx="2">
                  <c:v>3750</c:v>
                </c:pt>
                <c:pt idx="3">
                  <c:v>5000</c:v>
                </c:pt>
                <c:pt idx="4">
                  <c:v>6250</c:v>
                </c:pt>
                <c:pt idx="5">
                  <c:v>7500</c:v>
                </c:pt>
                <c:pt idx="6">
                  <c:v>8750</c:v>
                </c:pt>
                <c:pt idx="7">
                  <c:v>10000</c:v>
                </c:pt>
                <c:pt idx="8">
                  <c:v>11250</c:v>
                </c:pt>
                <c:pt idx="9">
                  <c:v>12500</c:v>
                </c:pt>
                <c:pt idx="10">
                  <c:v>13750</c:v>
                </c:pt>
                <c:pt idx="11">
                  <c:v>15000</c:v>
                </c:pt>
                <c:pt idx="12">
                  <c:v>16666.666666666668</c:v>
                </c:pt>
                <c:pt idx="13">
                  <c:v>18333.333333333332</c:v>
                </c:pt>
                <c:pt idx="14">
                  <c:v>20000</c:v>
                </c:pt>
                <c:pt idx="15">
                  <c:v>21666.666666666664</c:v>
                </c:pt>
                <c:pt idx="16">
                  <c:v>23333.333333333332</c:v>
                </c:pt>
                <c:pt idx="17">
                  <c:v>25000</c:v>
                </c:pt>
                <c:pt idx="18">
                  <c:v>26666.666666666664</c:v>
                </c:pt>
                <c:pt idx="19">
                  <c:v>28333.333333333332</c:v>
                </c:pt>
                <c:pt idx="20">
                  <c:v>30000</c:v>
                </c:pt>
                <c:pt idx="21">
                  <c:v>31666.666666666664</c:v>
                </c:pt>
                <c:pt idx="22">
                  <c:v>33333.333333333328</c:v>
                </c:pt>
                <c:pt idx="23">
                  <c:v>35000</c:v>
                </c:pt>
                <c:pt idx="24">
                  <c:v>33083.333333333328</c:v>
                </c:pt>
                <c:pt idx="25">
                  <c:v>31166.666666666664</c:v>
                </c:pt>
                <c:pt idx="26">
                  <c:v>29249.999999999996</c:v>
                </c:pt>
                <c:pt idx="27">
                  <c:v>27333.333333333328</c:v>
                </c:pt>
                <c:pt idx="28">
                  <c:v>25416.666666666661</c:v>
                </c:pt>
                <c:pt idx="29">
                  <c:v>23499.999999999993</c:v>
                </c:pt>
                <c:pt idx="30">
                  <c:v>21583.333333333328</c:v>
                </c:pt>
                <c:pt idx="31">
                  <c:v>19666.666666666661</c:v>
                </c:pt>
                <c:pt idx="32">
                  <c:v>17749.999999999993</c:v>
                </c:pt>
                <c:pt idx="33">
                  <c:v>15833.333333333328</c:v>
                </c:pt>
                <c:pt idx="34">
                  <c:v>13916.666666666662</c:v>
                </c:pt>
                <c:pt idx="35">
                  <c:v>11999.999999999996</c:v>
                </c:pt>
              </c:numCache>
            </c:numRef>
          </c:val>
          <c:extLst>
            <c:ext xmlns:c16="http://schemas.microsoft.com/office/drawing/2014/chart" uri="{C3380CC4-5D6E-409C-BE32-E72D297353CC}">
              <c16:uniqueId val="{00000003-6B89-4902-AD45-8E106242459D}"/>
            </c:ext>
          </c:extLst>
        </c:ser>
        <c:dLbls>
          <c:showLegendKey val="0"/>
          <c:showVal val="0"/>
          <c:showCatName val="0"/>
          <c:showSerName val="0"/>
          <c:showPercent val="0"/>
          <c:showBubbleSize val="0"/>
        </c:dLbls>
        <c:axId val="176815488"/>
        <c:axId val="176895104"/>
      </c:areaChart>
      <c:lineChart>
        <c:grouping val="standard"/>
        <c:varyColors val="0"/>
        <c:ser>
          <c:idx val="4"/>
          <c:order val="4"/>
          <c:tx>
            <c:strRef>
              <c:f>'6 Months MMP'!$A$61</c:f>
              <c:strCache>
                <c:ptCount val="1"/>
                <c:pt idx="0">
                  <c:v>Grand Total (Multi-Month and Treat All)</c:v>
                </c:pt>
              </c:strCache>
            </c:strRef>
          </c:tx>
          <c:cat>
            <c:multiLvlStrRef>
              <c:f>'6 Months MMP'!$B$55:$AK$56</c:f>
              <c:multiLvlStrCache>
                <c:ptCount val="36"/>
                <c:lvl>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pt idx="12">
                    <c:v>Month 1</c:v>
                  </c:pt>
                  <c:pt idx="13">
                    <c:v>Month 2</c:v>
                  </c:pt>
                  <c:pt idx="14">
                    <c:v>Month 3</c:v>
                  </c:pt>
                  <c:pt idx="15">
                    <c:v>Month 4</c:v>
                  </c:pt>
                  <c:pt idx="16">
                    <c:v>Month 5</c:v>
                  </c:pt>
                  <c:pt idx="17">
                    <c:v>Month 6</c:v>
                  </c:pt>
                  <c:pt idx="18">
                    <c:v>Month 7</c:v>
                  </c:pt>
                  <c:pt idx="19">
                    <c:v>Month 8</c:v>
                  </c:pt>
                  <c:pt idx="20">
                    <c:v>Month 9</c:v>
                  </c:pt>
                  <c:pt idx="21">
                    <c:v>Month 10</c:v>
                  </c:pt>
                  <c:pt idx="22">
                    <c:v>Month 11</c:v>
                  </c:pt>
                  <c:pt idx="23">
                    <c:v>Month 12</c:v>
                  </c:pt>
                  <c:pt idx="24">
                    <c:v>Month 1</c:v>
                  </c:pt>
                  <c:pt idx="25">
                    <c:v>Month 2</c:v>
                  </c:pt>
                  <c:pt idx="26">
                    <c:v>Month 3</c:v>
                  </c:pt>
                  <c:pt idx="27">
                    <c:v>Month 4</c:v>
                  </c:pt>
                  <c:pt idx="28">
                    <c:v>Month 5</c:v>
                  </c:pt>
                  <c:pt idx="29">
                    <c:v>Month 6</c:v>
                  </c:pt>
                  <c:pt idx="30">
                    <c:v>Month 7</c:v>
                  </c:pt>
                  <c:pt idx="31">
                    <c:v>Month 8</c:v>
                  </c:pt>
                  <c:pt idx="32">
                    <c:v>Month 9</c:v>
                  </c:pt>
                  <c:pt idx="33">
                    <c:v>Month 10</c:v>
                  </c:pt>
                  <c:pt idx="34">
                    <c:v>Month 11</c:v>
                  </c:pt>
                  <c:pt idx="35">
                    <c:v>Month 12</c:v>
                  </c:pt>
                </c:lvl>
                <c:lvl>
                  <c:pt idx="0">
                    <c:v>Year 1</c:v>
                  </c:pt>
                  <c:pt idx="12">
                    <c:v>Year 2</c:v>
                  </c:pt>
                  <c:pt idx="24">
                    <c:v>Year 3</c:v>
                  </c:pt>
                </c:lvl>
              </c:multiLvlStrCache>
            </c:multiLvlStrRef>
          </c:cat>
          <c:val>
            <c:numRef>
              <c:f>'6 Months MMP'!$B$61:$AK$61</c:f>
              <c:numCache>
                <c:formatCode>_(* #,##0_);_(* \(#,##0\);_(* "-"??_);_(@_)</c:formatCode>
                <c:ptCount val="36"/>
                <c:pt idx="0">
                  <c:v>184583.33333333331</c:v>
                </c:pt>
                <c:pt idx="1">
                  <c:v>169166.66666666666</c:v>
                </c:pt>
                <c:pt idx="2">
                  <c:v>153750</c:v>
                </c:pt>
                <c:pt idx="3">
                  <c:v>138333.33333333334</c:v>
                </c:pt>
                <c:pt idx="4">
                  <c:v>122916.66666666667</c:v>
                </c:pt>
                <c:pt idx="5">
                  <c:v>107500</c:v>
                </c:pt>
                <c:pt idx="6">
                  <c:v>108750</c:v>
                </c:pt>
                <c:pt idx="7">
                  <c:v>110000</c:v>
                </c:pt>
                <c:pt idx="8">
                  <c:v>111250</c:v>
                </c:pt>
                <c:pt idx="9">
                  <c:v>112500</c:v>
                </c:pt>
                <c:pt idx="10">
                  <c:v>113750</c:v>
                </c:pt>
                <c:pt idx="11">
                  <c:v>115000</c:v>
                </c:pt>
                <c:pt idx="12">
                  <c:v>124166.66666666667</c:v>
                </c:pt>
                <c:pt idx="13">
                  <c:v>125833.33333333333</c:v>
                </c:pt>
                <c:pt idx="14">
                  <c:v>127500</c:v>
                </c:pt>
                <c:pt idx="15">
                  <c:v>129166.66666666667</c:v>
                </c:pt>
                <c:pt idx="16">
                  <c:v>130833.33333333333</c:v>
                </c:pt>
                <c:pt idx="17">
                  <c:v>132500</c:v>
                </c:pt>
                <c:pt idx="18">
                  <c:v>141666.66666666666</c:v>
                </c:pt>
                <c:pt idx="19">
                  <c:v>143333.33333333334</c:v>
                </c:pt>
                <c:pt idx="20">
                  <c:v>145000</c:v>
                </c:pt>
                <c:pt idx="21">
                  <c:v>146666.66666666666</c:v>
                </c:pt>
                <c:pt idx="22">
                  <c:v>148333.33333333334</c:v>
                </c:pt>
                <c:pt idx="23">
                  <c:v>150000</c:v>
                </c:pt>
                <c:pt idx="24">
                  <c:v>165583.33333333334</c:v>
                </c:pt>
                <c:pt idx="25">
                  <c:v>163666.66666666666</c:v>
                </c:pt>
                <c:pt idx="26">
                  <c:v>161750</c:v>
                </c:pt>
                <c:pt idx="27">
                  <c:v>159833.33333333331</c:v>
                </c:pt>
                <c:pt idx="28">
                  <c:v>157916.66666666666</c:v>
                </c:pt>
                <c:pt idx="29">
                  <c:v>156000</c:v>
                </c:pt>
                <c:pt idx="30">
                  <c:v>171583.33333333331</c:v>
                </c:pt>
                <c:pt idx="31">
                  <c:v>169666.66666666666</c:v>
                </c:pt>
                <c:pt idx="32">
                  <c:v>167750</c:v>
                </c:pt>
                <c:pt idx="33">
                  <c:v>165833.33333333331</c:v>
                </c:pt>
                <c:pt idx="34">
                  <c:v>163916.66666666666</c:v>
                </c:pt>
                <c:pt idx="35">
                  <c:v>162000</c:v>
                </c:pt>
              </c:numCache>
            </c:numRef>
          </c:val>
          <c:smooth val="0"/>
          <c:extLst>
            <c:ext xmlns:c16="http://schemas.microsoft.com/office/drawing/2014/chart" uri="{C3380CC4-5D6E-409C-BE32-E72D297353CC}">
              <c16:uniqueId val="{00000004-6B89-4902-AD45-8E106242459D}"/>
            </c:ext>
          </c:extLst>
        </c:ser>
        <c:dLbls>
          <c:showLegendKey val="0"/>
          <c:showVal val="0"/>
          <c:showCatName val="0"/>
          <c:showSerName val="0"/>
          <c:showPercent val="0"/>
          <c:showBubbleSize val="0"/>
        </c:dLbls>
        <c:marker val="1"/>
        <c:smooth val="0"/>
        <c:axId val="176815488"/>
        <c:axId val="176895104"/>
      </c:lineChart>
      <c:catAx>
        <c:axId val="176815488"/>
        <c:scaling>
          <c:orientation val="minMax"/>
        </c:scaling>
        <c:delete val="0"/>
        <c:axPos val="b"/>
        <c:numFmt formatCode="General" sourceLinked="0"/>
        <c:majorTickMark val="out"/>
        <c:minorTickMark val="none"/>
        <c:tickLblPos val="nextTo"/>
        <c:crossAx val="176895104"/>
        <c:crosses val="autoZero"/>
        <c:auto val="1"/>
        <c:lblAlgn val="ctr"/>
        <c:lblOffset val="100"/>
        <c:noMultiLvlLbl val="0"/>
      </c:catAx>
      <c:valAx>
        <c:axId val="176895104"/>
        <c:scaling>
          <c:orientation val="minMax"/>
        </c:scaling>
        <c:delete val="0"/>
        <c:axPos val="l"/>
        <c:majorGridlines/>
        <c:title>
          <c:tx>
            <c:rich>
              <a:bodyPr rot="-5400000" vert="horz"/>
              <a:lstStyle/>
              <a:p>
                <a:pPr>
                  <a:defRPr/>
                </a:pPr>
                <a:r>
                  <a:rPr lang="en-US"/>
                  <a:t>Number</a:t>
                </a:r>
                <a:r>
                  <a:rPr lang="en-US" baseline="0"/>
                  <a:t> of ARV Treatments </a:t>
                </a:r>
                <a:endParaRPr lang="en-US"/>
              </a:p>
            </c:rich>
          </c:tx>
          <c:overlay val="0"/>
        </c:title>
        <c:numFmt formatCode="_(* #,##0_);_(* \(#,##0\);_(* &quot;-&quot;??_);_(@_)" sourceLinked="1"/>
        <c:majorTickMark val="out"/>
        <c:minorTickMark val="none"/>
        <c:tickLblPos val="nextTo"/>
        <c:crossAx val="176815488"/>
        <c:crosses val="autoZero"/>
        <c:crossBetween val="between"/>
      </c:valAx>
    </c:plotArea>
    <c:legend>
      <c:legendPos val="r"/>
      <c:overlay val="0"/>
    </c:legend>
    <c:plotVisOnly val="1"/>
    <c:dispBlanksAs val="zero"/>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Comparison of Model Results Across MMP</a:t>
            </a:r>
            <a:r>
              <a:rPr lang="en-US" baseline="0"/>
              <a:t> and Treat All Scenarios</a:t>
            </a:r>
            <a:endParaRPr lang="en-US"/>
          </a:p>
        </c:rich>
      </c:tx>
      <c:overlay val="0"/>
    </c:title>
    <c:autoTitleDeleted val="0"/>
    <c:plotArea>
      <c:layout/>
      <c:lineChart>
        <c:grouping val="standard"/>
        <c:varyColors val="0"/>
        <c:ser>
          <c:idx val="0"/>
          <c:order val="0"/>
          <c:tx>
            <c:strRef>
              <c:f>Totals!$A$5</c:f>
              <c:strCache>
                <c:ptCount val="1"/>
                <c:pt idx="0">
                  <c:v>2 Month Multi Month Prescribing and Treat All</c:v>
                </c:pt>
              </c:strCache>
            </c:strRef>
          </c:tx>
          <c:cat>
            <c:multiLvlStrRef>
              <c:f>Totals!$B$3:$AK$4</c:f>
              <c:multiLvlStrCache>
                <c:ptCount val="36"/>
                <c:lvl>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pt idx="12">
                    <c:v>Month 1</c:v>
                  </c:pt>
                  <c:pt idx="13">
                    <c:v>Month 2</c:v>
                  </c:pt>
                  <c:pt idx="14">
                    <c:v>Month 3</c:v>
                  </c:pt>
                  <c:pt idx="15">
                    <c:v>Month 4</c:v>
                  </c:pt>
                  <c:pt idx="16">
                    <c:v>Month 5</c:v>
                  </c:pt>
                  <c:pt idx="17">
                    <c:v>Month 6</c:v>
                  </c:pt>
                  <c:pt idx="18">
                    <c:v>Month 7</c:v>
                  </c:pt>
                  <c:pt idx="19">
                    <c:v>Month 8</c:v>
                  </c:pt>
                  <c:pt idx="20">
                    <c:v>Month 9</c:v>
                  </c:pt>
                  <c:pt idx="21">
                    <c:v>Month 10</c:v>
                  </c:pt>
                  <c:pt idx="22">
                    <c:v>Month 11</c:v>
                  </c:pt>
                  <c:pt idx="23">
                    <c:v>Month 12</c:v>
                  </c:pt>
                  <c:pt idx="24">
                    <c:v>Month 1</c:v>
                  </c:pt>
                  <c:pt idx="25">
                    <c:v>Month 2</c:v>
                  </c:pt>
                  <c:pt idx="26">
                    <c:v>Month 3</c:v>
                  </c:pt>
                  <c:pt idx="27">
                    <c:v>Month 4</c:v>
                  </c:pt>
                  <c:pt idx="28">
                    <c:v>Month 5</c:v>
                  </c:pt>
                  <c:pt idx="29">
                    <c:v>Month 6</c:v>
                  </c:pt>
                  <c:pt idx="30">
                    <c:v>Month 7</c:v>
                  </c:pt>
                  <c:pt idx="31">
                    <c:v>Month 8</c:v>
                  </c:pt>
                  <c:pt idx="32">
                    <c:v>Month 9</c:v>
                  </c:pt>
                  <c:pt idx="33">
                    <c:v>Month 10</c:v>
                  </c:pt>
                  <c:pt idx="34">
                    <c:v>Month 11</c:v>
                  </c:pt>
                  <c:pt idx="35">
                    <c:v>Month 12</c:v>
                  </c:pt>
                </c:lvl>
                <c:lvl>
                  <c:pt idx="0">
                    <c:v>Year 1</c:v>
                  </c:pt>
                  <c:pt idx="12">
                    <c:v>Year 2</c:v>
                  </c:pt>
                  <c:pt idx="24">
                    <c:v>Year 3</c:v>
                  </c:pt>
                </c:lvl>
              </c:multiLvlStrCache>
            </c:multiLvlStrRef>
          </c:cat>
          <c:val>
            <c:numRef>
              <c:f>Totals!$B$5:$AK$5</c:f>
              <c:numCache>
                <c:formatCode>#,##0</c:formatCode>
                <c:ptCount val="36"/>
                <c:pt idx="0">
                  <c:v>151250</c:v>
                </c:pt>
                <c:pt idx="1">
                  <c:v>102500</c:v>
                </c:pt>
                <c:pt idx="2">
                  <c:v>103750</c:v>
                </c:pt>
                <c:pt idx="3">
                  <c:v>105000</c:v>
                </c:pt>
                <c:pt idx="4">
                  <c:v>106250</c:v>
                </c:pt>
                <c:pt idx="5">
                  <c:v>107500</c:v>
                </c:pt>
                <c:pt idx="6">
                  <c:v>108750</c:v>
                </c:pt>
                <c:pt idx="7">
                  <c:v>110000</c:v>
                </c:pt>
                <c:pt idx="8">
                  <c:v>111250</c:v>
                </c:pt>
                <c:pt idx="9">
                  <c:v>112500</c:v>
                </c:pt>
                <c:pt idx="10">
                  <c:v>113750</c:v>
                </c:pt>
                <c:pt idx="11">
                  <c:v>115000</c:v>
                </c:pt>
                <c:pt idx="12">
                  <c:v>119166.66666666667</c:v>
                </c:pt>
                <c:pt idx="13">
                  <c:v>120833.33333333333</c:v>
                </c:pt>
                <c:pt idx="14">
                  <c:v>125000</c:v>
                </c:pt>
                <c:pt idx="15">
                  <c:v>126666.66666666667</c:v>
                </c:pt>
                <c:pt idx="16">
                  <c:v>130833.33333333333</c:v>
                </c:pt>
                <c:pt idx="17">
                  <c:v>132500</c:v>
                </c:pt>
                <c:pt idx="18">
                  <c:v>136666.66666666666</c:v>
                </c:pt>
                <c:pt idx="19">
                  <c:v>138333.33333333334</c:v>
                </c:pt>
                <c:pt idx="20">
                  <c:v>142500</c:v>
                </c:pt>
                <c:pt idx="21">
                  <c:v>144166.66666666666</c:v>
                </c:pt>
                <c:pt idx="22">
                  <c:v>148333.33333333334</c:v>
                </c:pt>
                <c:pt idx="23">
                  <c:v>150000</c:v>
                </c:pt>
                <c:pt idx="24">
                  <c:v>153916.66666666666</c:v>
                </c:pt>
                <c:pt idx="25">
                  <c:v>152000</c:v>
                </c:pt>
                <c:pt idx="26">
                  <c:v>155916.66666666666</c:v>
                </c:pt>
                <c:pt idx="27">
                  <c:v>154000</c:v>
                </c:pt>
                <c:pt idx="28">
                  <c:v>157916.66666666666</c:v>
                </c:pt>
                <c:pt idx="29">
                  <c:v>156000</c:v>
                </c:pt>
                <c:pt idx="30">
                  <c:v>159916.66666666669</c:v>
                </c:pt>
                <c:pt idx="31">
                  <c:v>158000</c:v>
                </c:pt>
                <c:pt idx="32">
                  <c:v>161916.66666666669</c:v>
                </c:pt>
                <c:pt idx="33">
                  <c:v>160000.00000000003</c:v>
                </c:pt>
                <c:pt idx="34">
                  <c:v>163916.66666666669</c:v>
                </c:pt>
                <c:pt idx="35">
                  <c:v>162000.00000000003</c:v>
                </c:pt>
              </c:numCache>
            </c:numRef>
          </c:val>
          <c:smooth val="0"/>
          <c:extLst>
            <c:ext xmlns:c16="http://schemas.microsoft.com/office/drawing/2014/chart" uri="{C3380CC4-5D6E-409C-BE32-E72D297353CC}">
              <c16:uniqueId val="{00000000-21C1-4689-8009-36CAC152C236}"/>
            </c:ext>
          </c:extLst>
        </c:ser>
        <c:ser>
          <c:idx val="1"/>
          <c:order val="1"/>
          <c:tx>
            <c:strRef>
              <c:f>Totals!$A$6</c:f>
              <c:strCache>
                <c:ptCount val="1"/>
                <c:pt idx="0">
                  <c:v>3 Month Multi Month Prescribing and Treat All</c:v>
                </c:pt>
              </c:strCache>
            </c:strRef>
          </c:tx>
          <c:cat>
            <c:multiLvlStrRef>
              <c:f>Totals!$B$3:$AK$4</c:f>
              <c:multiLvlStrCache>
                <c:ptCount val="36"/>
                <c:lvl>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pt idx="12">
                    <c:v>Month 1</c:v>
                  </c:pt>
                  <c:pt idx="13">
                    <c:v>Month 2</c:v>
                  </c:pt>
                  <c:pt idx="14">
                    <c:v>Month 3</c:v>
                  </c:pt>
                  <c:pt idx="15">
                    <c:v>Month 4</c:v>
                  </c:pt>
                  <c:pt idx="16">
                    <c:v>Month 5</c:v>
                  </c:pt>
                  <c:pt idx="17">
                    <c:v>Month 6</c:v>
                  </c:pt>
                  <c:pt idx="18">
                    <c:v>Month 7</c:v>
                  </c:pt>
                  <c:pt idx="19">
                    <c:v>Month 8</c:v>
                  </c:pt>
                  <c:pt idx="20">
                    <c:v>Month 9</c:v>
                  </c:pt>
                  <c:pt idx="21">
                    <c:v>Month 10</c:v>
                  </c:pt>
                  <c:pt idx="22">
                    <c:v>Month 11</c:v>
                  </c:pt>
                  <c:pt idx="23">
                    <c:v>Month 12</c:v>
                  </c:pt>
                  <c:pt idx="24">
                    <c:v>Month 1</c:v>
                  </c:pt>
                  <c:pt idx="25">
                    <c:v>Month 2</c:v>
                  </c:pt>
                  <c:pt idx="26">
                    <c:v>Month 3</c:v>
                  </c:pt>
                  <c:pt idx="27">
                    <c:v>Month 4</c:v>
                  </c:pt>
                  <c:pt idx="28">
                    <c:v>Month 5</c:v>
                  </c:pt>
                  <c:pt idx="29">
                    <c:v>Month 6</c:v>
                  </c:pt>
                  <c:pt idx="30">
                    <c:v>Month 7</c:v>
                  </c:pt>
                  <c:pt idx="31">
                    <c:v>Month 8</c:v>
                  </c:pt>
                  <c:pt idx="32">
                    <c:v>Month 9</c:v>
                  </c:pt>
                  <c:pt idx="33">
                    <c:v>Month 10</c:v>
                  </c:pt>
                  <c:pt idx="34">
                    <c:v>Month 11</c:v>
                  </c:pt>
                  <c:pt idx="35">
                    <c:v>Month 12</c:v>
                  </c:pt>
                </c:lvl>
                <c:lvl>
                  <c:pt idx="0">
                    <c:v>Year 1</c:v>
                  </c:pt>
                  <c:pt idx="12">
                    <c:v>Year 2</c:v>
                  </c:pt>
                  <c:pt idx="24">
                    <c:v>Year 3</c:v>
                  </c:pt>
                </c:lvl>
              </c:multiLvlStrCache>
            </c:multiLvlStrRef>
          </c:cat>
          <c:val>
            <c:numRef>
              <c:f>Totals!$B$6:$AK$6</c:f>
              <c:numCache>
                <c:formatCode>#,##0</c:formatCode>
                <c:ptCount val="36"/>
                <c:pt idx="0">
                  <c:v>167916.66666666669</c:v>
                </c:pt>
                <c:pt idx="1">
                  <c:v>135833.33333333334</c:v>
                </c:pt>
                <c:pt idx="2">
                  <c:v>103750</c:v>
                </c:pt>
                <c:pt idx="3">
                  <c:v>105000</c:v>
                </c:pt>
                <c:pt idx="4">
                  <c:v>106250</c:v>
                </c:pt>
                <c:pt idx="5">
                  <c:v>107500</c:v>
                </c:pt>
                <c:pt idx="6">
                  <c:v>108750</c:v>
                </c:pt>
                <c:pt idx="7">
                  <c:v>110000</c:v>
                </c:pt>
                <c:pt idx="8">
                  <c:v>111250</c:v>
                </c:pt>
                <c:pt idx="9">
                  <c:v>112500</c:v>
                </c:pt>
                <c:pt idx="10">
                  <c:v>113750</c:v>
                </c:pt>
                <c:pt idx="11">
                  <c:v>115000</c:v>
                </c:pt>
                <c:pt idx="12">
                  <c:v>120416.66666666667</c:v>
                </c:pt>
                <c:pt idx="13">
                  <c:v>122083.33333333333</c:v>
                </c:pt>
                <c:pt idx="14">
                  <c:v>123750</c:v>
                </c:pt>
                <c:pt idx="15">
                  <c:v>129166.66666666667</c:v>
                </c:pt>
                <c:pt idx="16">
                  <c:v>130833.33333333333</c:v>
                </c:pt>
                <c:pt idx="17">
                  <c:v>132500</c:v>
                </c:pt>
                <c:pt idx="18">
                  <c:v>137916.66666666666</c:v>
                </c:pt>
                <c:pt idx="19">
                  <c:v>139583.33333333334</c:v>
                </c:pt>
                <c:pt idx="20">
                  <c:v>141250</c:v>
                </c:pt>
                <c:pt idx="21">
                  <c:v>146666.66666666666</c:v>
                </c:pt>
                <c:pt idx="22">
                  <c:v>148333.33333333334</c:v>
                </c:pt>
                <c:pt idx="23">
                  <c:v>150000</c:v>
                </c:pt>
                <c:pt idx="24">
                  <c:v>156833.33333333334</c:v>
                </c:pt>
                <c:pt idx="25">
                  <c:v>154916.66666666666</c:v>
                </c:pt>
                <c:pt idx="26">
                  <c:v>153000</c:v>
                </c:pt>
                <c:pt idx="27">
                  <c:v>159833.33333333334</c:v>
                </c:pt>
                <c:pt idx="28">
                  <c:v>157916.66666666666</c:v>
                </c:pt>
                <c:pt idx="29">
                  <c:v>156000</c:v>
                </c:pt>
                <c:pt idx="30">
                  <c:v>162833.33333333334</c:v>
                </c:pt>
                <c:pt idx="31">
                  <c:v>160916.66666666666</c:v>
                </c:pt>
                <c:pt idx="32">
                  <c:v>159000</c:v>
                </c:pt>
                <c:pt idx="33">
                  <c:v>165833.33333333334</c:v>
                </c:pt>
                <c:pt idx="34">
                  <c:v>163916.66666666666</c:v>
                </c:pt>
                <c:pt idx="35">
                  <c:v>162000</c:v>
                </c:pt>
              </c:numCache>
            </c:numRef>
          </c:val>
          <c:smooth val="0"/>
          <c:extLst>
            <c:ext xmlns:c16="http://schemas.microsoft.com/office/drawing/2014/chart" uri="{C3380CC4-5D6E-409C-BE32-E72D297353CC}">
              <c16:uniqueId val="{00000001-21C1-4689-8009-36CAC152C236}"/>
            </c:ext>
          </c:extLst>
        </c:ser>
        <c:ser>
          <c:idx val="2"/>
          <c:order val="2"/>
          <c:tx>
            <c:strRef>
              <c:f>Totals!$A$7</c:f>
              <c:strCache>
                <c:ptCount val="1"/>
                <c:pt idx="0">
                  <c:v>4 Month Multi Month Prescribing and Treat All</c:v>
                </c:pt>
              </c:strCache>
            </c:strRef>
          </c:tx>
          <c:cat>
            <c:multiLvlStrRef>
              <c:f>Totals!$B$3:$AK$4</c:f>
              <c:multiLvlStrCache>
                <c:ptCount val="36"/>
                <c:lvl>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pt idx="12">
                    <c:v>Month 1</c:v>
                  </c:pt>
                  <c:pt idx="13">
                    <c:v>Month 2</c:v>
                  </c:pt>
                  <c:pt idx="14">
                    <c:v>Month 3</c:v>
                  </c:pt>
                  <c:pt idx="15">
                    <c:v>Month 4</c:v>
                  </c:pt>
                  <c:pt idx="16">
                    <c:v>Month 5</c:v>
                  </c:pt>
                  <c:pt idx="17">
                    <c:v>Month 6</c:v>
                  </c:pt>
                  <c:pt idx="18">
                    <c:v>Month 7</c:v>
                  </c:pt>
                  <c:pt idx="19">
                    <c:v>Month 8</c:v>
                  </c:pt>
                  <c:pt idx="20">
                    <c:v>Month 9</c:v>
                  </c:pt>
                  <c:pt idx="21">
                    <c:v>Month 10</c:v>
                  </c:pt>
                  <c:pt idx="22">
                    <c:v>Month 11</c:v>
                  </c:pt>
                  <c:pt idx="23">
                    <c:v>Month 12</c:v>
                  </c:pt>
                  <c:pt idx="24">
                    <c:v>Month 1</c:v>
                  </c:pt>
                  <c:pt idx="25">
                    <c:v>Month 2</c:v>
                  </c:pt>
                  <c:pt idx="26">
                    <c:v>Month 3</c:v>
                  </c:pt>
                  <c:pt idx="27">
                    <c:v>Month 4</c:v>
                  </c:pt>
                  <c:pt idx="28">
                    <c:v>Month 5</c:v>
                  </c:pt>
                  <c:pt idx="29">
                    <c:v>Month 6</c:v>
                  </c:pt>
                  <c:pt idx="30">
                    <c:v>Month 7</c:v>
                  </c:pt>
                  <c:pt idx="31">
                    <c:v>Month 8</c:v>
                  </c:pt>
                  <c:pt idx="32">
                    <c:v>Month 9</c:v>
                  </c:pt>
                  <c:pt idx="33">
                    <c:v>Month 10</c:v>
                  </c:pt>
                  <c:pt idx="34">
                    <c:v>Month 11</c:v>
                  </c:pt>
                  <c:pt idx="35">
                    <c:v>Month 12</c:v>
                  </c:pt>
                </c:lvl>
                <c:lvl>
                  <c:pt idx="0">
                    <c:v>Year 1</c:v>
                  </c:pt>
                  <c:pt idx="12">
                    <c:v>Year 2</c:v>
                  </c:pt>
                  <c:pt idx="24">
                    <c:v>Year 3</c:v>
                  </c:pt>
                </c:lvl>
              </c:multiLvlStrCache>
            </c:multiLvlStrRef>
          </c:cat>
          <c:val>
            <c:numRef>
              <c:f>Totals!$B$7:$AK$7</c:f>
              <c:numCache>
                <c:formatCode>#,##0</c:formatCode>
                <c:ptCount val="36"/>
                <c:pt idx="0">
                  <c:v>176250</c:v>
                </c:pt>
                <c:pt idx="1">
                  <c:v>152500</c:v>
                </c:pt>
                <c:pt idx="2">
                  <c:v>128750</c:v>
                </c:pt>
                <c:pt idx="3">
                  <c:v>105000</c:v>
                </c:pt>
                <c:pt idx="4">
                  <c:v>106250</c:v>
                </c:pt>
                <c:pt idx="5">
                  <c:v>107500</c:v>
                </c:pt>
                <c:pt idx="6">
                  <c:v>108750</c:v>
                </c:pt>
                <c:pt idx="7">
                  <c:v>110000</c:v>
                </c:pt>
                <c:pt idx="8">
                  <c:v>111250</c:v>
                </c:pt>
                <c:pt idx="9">
                  <c:v>112500</c:v>
                </c:pt>
                <c:pt idx="10">
                  <c:v>113750</c:v>
                </c:pt>
                <c:pt idx="11">
                  <c:v>115000</c:v>
                </c:pt>
                <c:pt idx="12">
                  <c:v>121666.66666666667</c:v>
                </c:pt>
                <c:pt idx="13">
                  <c:v>123333.33333333333</c:v>
                </c:pt>
                <c:pt idx="14">
                  <c:v>125000</c:v>
                </c:pt>
                <c:pt idx="15">
                  <c:v>126666.66666666667</c:v>
                </c:pt>
                <c:pt idx="16">
                  <c:v>133333.33333333331</c:v>
                </c:pt>
                <c:pt idx="17">
                  <c:v>135000</c:v>
                </c:pt>
                <c:pt idx="18">
                  <c:v>136666.66666666666</c:v>
                </c:pt>
                <c:pt idx="19">
                  <c:v>138333.33333333334</c:v>
                </c:pt>
                <c:pt idx="20">
                  <c:v>145000</c:v>
                </c:pt>
                <c:pt idx="21">
                  <c:v>146666.66666666666</c:v>
                </c:pt>
                <c:pt idx="22">
                  <c:v>148333.33333333334</c:v>
                </c:pt>
                <c:pt idx="23">
                  <c:v>150000</c:v>
                </c:pt>
                <c:pt idx="24">
                  <c:v>159750</c:v>
                </c:pt>
                <c:pt idx="25">
                  <c:v>157833.33333333334</c:v>
                </c:pt>
                <c:pt idx="26">
                  <c:v>155916.66666666669</c:v>
                </c:pt>
                <c:pt idx="27">
                  <c:v>154000</c:v>
                </c:pt>
                <c:pt idx="28">
                  <c:v>163750</c:v>
                </c:pt>
                <c:pt idx="29">
                  <c:v>161833.33333333334</c:v>
                </c:pt>
                <c:pt idx="30">
                  <c:v>159916.66666666669</c:v>
                </c:pt>
                <c:pt idx="31">
                  <c:v>158000</c:v>
                </c:pt>
                <c:pt idx="32">
                  <c:v>167750</c:v>
                </c:pt>
                <c:pt idx="33">
                  <c:v>165833.33333333334</c:v>
                </c:pt>
                <c:pt idx="34">
                  <c:v>163916.66666666666</c:v>
                </c:pt>
                <c:pt idx="35">
                  <c:v>162000</c:v>
                </c:pt>
              </c:numCache>
            </c:numRef>
          </c:val>
          <c:smooth val="0"/>
          <c:extLst>
            <c:ext xmlns:c16="http://schemas.microsoft.com/office/drawing/2014/chart" uri="{C3380CC4-5D6E-409C-BE32-E72D297353CC}">
              <c16:uniqueId val="{00000002-21C1-4689-8009-36CAC152C236}"/>
            </c:ext>
          </c:extLst>
        </c:ser>
        <c:ser>
          <c:idx val="3"/>
          <c:order val="3"/>
          <c:tx>
            <c:strRef>
              <c:f>Totals!#REF!</c:f>
              <c:strCache>
                <c:ptCount val="1"/>
                <c:pt idx="0">
                  <c:v>#REF!</c:v>
                </c:pt>
              </c:strCache>
            </c:strRef>
          </c:tx>
          <c:cat>
            <c:multiLvlStrRef>
              <c:f>Totals!$B$3:$AK$4</c:f>
              <c:multiLvlStrCache>
                <c:ptCount val="36"/>
                <c:lvl>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pt idx="12">
                    <c:v>Month 1</c:v>
                  </c:pt>
                  <c:pt idx="13">
                    <c:v>Month 2</c:v>
                  </c:pt>
                  <c:pt idx="14">
                    <c:v>Month 3</c:v>
                  </c:pt>
                  <c:pt idx="15">
                    <c:v>Month 4</c:v>
                  </c:pt>
                  <c:pt idx="16">
                    <c:v>Month 5</c:v>
                  </c:pt>
                  <c:pt idx="17">
                    <c:v>Month 6</c:v>
                  </c:pt>
                  <c:pt idx="18">
                    <c:v>Month 7</c:v>
                  </c:pt>
                  <c:pt idx="19">
                    <c:v>Month 8</c:v>
                  </c:pt>
                  <c:pt idx="20">
                    <c:v>Month 9</c:v>
                  </c:pt>
                  <c:pt idx="21">
                    <c:v>Month 10</c:v>
                  </c:pt>
                  <c:pt idx="22">
                    <c:v>Month 11</c:v>
                  </c:pt>
                  <c:pt idx="23">
                    <c:v>Month 12</c:v>
                  </c:pt>
                  <c:pt idx="24">
                    <c:v>Month 1</c:v>
                  </c:pt>
                  <c:pt idx="25">
                    <c:v>Month 2</c:v>
                  </c:pt>
                  <c:pt idx="26">
                    <c:v>Month 3</c:v>
                  </c:pt>
                  <c:pt idx="27">
                    <c:v>Month 4</c:v>
                  </c:pt>
                  <c:pt idx="28">
                    <c:v>Month 5</c:v>
                  </c:pt>
                  <c:pt idx="29">
                    <c:v>Month 6</c:v>
                  </c:pt>
                  <c:pt idx="30">
                    <c:v>Month 7</c:v>
                  </c:pt>
                  <c:pt idx="31">
                    <c:v>Month 8</c:v>
                  </c:pt>
                  <c:pt idx="32">
                    <c:v>Month 9</c:v>
                  </c:pt>
                  <c:pt idx="33">
                    <c:v>Month 10</c:v>
                  </c:pt>
                  <c:pt idx="34">
                    <c:v>Month 11</c:v>
                  </c:pt>
                  <c:pt idx="35">
                    <c:v>Month 12</c:v>
                  </c:pt>
                </c:lvl>
                <c:lvl>
                  <c:pt idx="0">
                    <c:v>Year 1</c:v>
                  </c:pt>
                  <c:pt idx="12">
                    <c:v>Year 2</c:v>
                  </c:pt>
                  <c:pt idx="24">
                    <c:v>Year 3</c:v>
                  </c:pt>
                </c:lvl>
              </c:multiLvlStrCache>
            </c:multiLvlStrRef>
          </c:cat>
          <c:val>
            <c:numRef>
              <c:f>Totals!#REF!</c:f>
              <c:numCache>
                <c:formatCode>General</c:formatCode>
                <c:ptCount val="1"/>
                <c:pt idx="0">
                  <c:v>1</c:v>
                </c:pt>
              </c:numCache>
            </c:numRef>
          </c:val>
          <c:smooth val="0"/>
          <c:extLst>
            <c:ext xmlns:c16="http://schemas.microsoft.com/office/drawing/2014/chart" uri="{C3380CC4-5D6E-409C-BE32-E72D297353CC}">
              <c16:uniqueId val="{00000003-21C1-4689-8009-36CAC152C236}"/>
            </c:ext>
          </c:extLst>
        </c:ser>
        <c:ser>
          <c:idx val="4"/>
          <c:order val="4"/>
          <c:tx>
            <c:strRef>
              <c:f>Totals!$A$8</c:f>
              <c:strCache>
                <c:ptCount val="1"/>
                <c:pt idx="0">
                  <c:v>6 Month Multi Month Prescribing and Treat All</c:v>
                </c:pt>
              </c:strCache>
            </c:strRef>
          </c:tx>
          <c:cat>
            <c:multiLvlStrRef>
              <c:f>Totals!$B$3:$AK$4</c:f>
              <c:multiLvlStrCache>
                <c:ptCount val="36"/>
                <c:lvl>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pt idx="12">
                    <c:v>Month 1</c:v>
                  </c:pt>
                  <c:pt idx="13">
                    <c:v>Month 2</c:v>
                  </c:pt>
                  <c:pt idx="14">
                    <c:v>Month 3</c:v>
                  </c:pt>
                  <c:pt idx="15">
                    <c:v>Month 4</c:v>
                  </c:pt>
                  <c:pt idx="16">
                    <c:v>Month 5</c:v>
                  </c:pt>
                  <c:pt idx="17">
                    <c:v>Month 6</c:v>
                  </c:pt>
                  <c:pt idx="18">
                    <c:v>Month 7</c:v>
                  </c:pt>
                  <c:pt idx="19">
                    <c:v>Month 8</c:v>
                  </c:pt>
                  <c:pt idx="20">
                    <c:v>Month 9</c:v>
                  </c:pt>
                  <c:pt idx="21">
                    <c:v>Month 10</c:v>
                  </c:pt>
                  <c:pt idx="22">
                    <c:v>Month 11</c:v>
                  </c:pt>
                  <c:pt idx="23">
                    <c:v>Month 12</c:v>
                  </c:pt>
                  <c:pt idx="24">
                    <c:v>Month 1</c:v>
                  </c:pt>
                  <c:pt idx="25">
                    <c:v>Month 2</c:v>
                  </c:pt>
                  <c:pt idx="26">
                    <c:v>Month 3</c:v>
                  </c:pt>
                  <c:pt idx="27">
                    <c:v>Month 4</c:v>
                  </c:pt>
                  <c:pt idx="28">
                    <c:v>Month 5</c:v>
                  </c:pt>
                  <c:pt idx="29">
                    <c:v>Month 6</c:v>
                  </c:pt>
                  <c:pt idx="30">
                    <c:v>Month 7</c:v>
                  </c:pt>
                  <c:pt idx="31">
                    <c:v>Month 8</c:v>
                  </c:pt>
                  <c:pt idx="32">
                    <c:v>Month 9</c:v>
                  </c:pt>
                  <c:pt idx="33">
                    <c:v>Month 10</c:v>
                  </c:pt>
                  <c:pt idx="34">
                    <c:v>Month 11</c:v>
                  </c:pt>
                  <c:pt idx="35">
                    <c:v>Month 12</c:v>
                  </c:pt>
                </c:lvl>
                <c:lvl>
                  <c:pt idx="0">
                    <c:v>Year 1</c:v>
                  </c:pt>
                  <c:pt idx="12">
                    <c:v>Year 2</c:v>
                  </c:pt>
                  <c:pt idx="24">
                    <c:v>Year 3</c:v>
                  </c:pt>
                </c:lvl>
              </c:multiLvlStrCache>
            </c:multiLvlStrRef>
          </c:cat>
          <c:val>
            <c:numRef>
              <c:f>Totals!$B$8:$AK$8</c:f>
              <c:numCache>
                <c:formatCode>#,##0</c:formatCode>
                <c:ptCount val="36"/>
                <c:pt idx="0">
                  <c:v>184583.33333333331</c:v>
                </c:pt>
                <c:pt idx="1">
                  <c:v>169166.66666666666</c:v>
                </c:pt>
                <c:pt idx="2">
                  <c:v>153750</c:v>
                </c:pt>
                <c:pt idx="3">
                  <c:v>138333.33333333334</c:v>
                </c:pt>
                <c:pt idx="4">
                  <c:v>122916.66666666667</c:v>
                </c:pt>
                <c:pt idx="5">
                  <c:v>107500</c:v>
                </c:pt>
                <c:pt idx="6">
                  <c:v>108750</c:v>
                </c:pt>
                <c:pt idx="7">
                  <c:v>110000</c:v>
                </c:pt>
                <c:pt idx="8">
                  <c:v>111250</c:v>
                </c:pt>
                <c:pt idx="9">
                  <c:v>112500</c:v>
                </c:pt>
                <c:pt idx="10">
                  <c:v>113750</c:v>
                </c:pt>
                <c:pt idx="11">
                  <c:v>115000</c:v>
                </c:pt>
                <c:pt idx="12">
                  <c:v>124166.66666666667</c:v>
                </c:pt>
                <c:pt idx="13">
                  <c:v>125833.33333333333</c:v>
                </c:pt>
                <c:pt idx="14">
                  <c:v>127500</c:v>
                </c:pt>
                <c:pt idx="15">
                  <c:v>129166.66666666667</c:v>
                </c:pt>
                <c:pt idx="16">
                  <c:v>130833.33333333333</c:v>
                </c:pt>
                <c:pt idx="17">
                  <c:v>132500</c:v>
                </c:pt>
                <c:pt idx="18">
                  <c:v>141666.66666666666</c:v>
                </c:pt>
                <c:pt idx="19">
                  <c:v>143333.33333333334</c:v>
                </c:pt>
                <c:pt idx="20">
                  <c:v>145000</c:v>
                </c:pt>
                <c:pt idx="21">
                  <c:v>146666.66666666666</c:v>
                </c:pt>
                <c:pt idx="22">
                  <c:v>148333.33333333334</c:v>
                </c:pt>
                <c:pt idx="23">
                  <c:v>150000</c:v>
                </c:pt>
                <c:pt idx="24">
                  <c:v>165583.33333333334</c:v>
                </c:pt>
                <c:pt idx="25">
                  <c:v>163666.66666666666</c:v>
                </c:pt>
                <c:pt idx="26">
                  <c:v>161750</c:v>
                </c:pt>
                <c:pt idx="27">
                  <c:v>159833.33333333331</c:v>
                </c:pt>
                <c:pt idx="28">
                  <c:v>157916.66666666666</c:v>
                </c:pt>
                <c:pt idx="29">
                  <c:v>156000</c:v>
                </c:pt>
                <c:pt idx="30">
                  <c:v>171583.33333333331</c:v>
                </c:pt>
                <c:pt idx="31">
                  <c:v>169666.66666666666</c:v>
                </c:pt>
                <c:pt idx="32">
                  <c:v>167750</c:v>
                </c:pt>
                <c:pt idx="33">
                  <c:v>165833.33333333331</c:v>
                </c:pt>
                <c:pt idx="34">
                  <c:v>163916.66666666666</c:v>
                </c:pt>
                <c:pt idx="35">
                  <c:v>162000</c:v>
                </c:pt>
              </c:numCache>
            </c:numRef>
          </c:val>
          <c:smooth val="0"/>
          <c:extLst>
            <c:ext xmlns:c16="http://schemas.microsoft.com/office/drawing/2014/chart" uri="{C3380CC4-5D6E-409C-BE32-E72D297353CC}">
              <c16:uniqueId val="{00000004-21C1-4689-8009-36CAC152C236}"/>
            </c:ext>
          </c:extLst>
        </c:ser>
        <c:dLbls>
          <c:showLegendKey val="0"/>
          <c:showVal val="0"/>
          <c:showCatName val="0"/>
          <c:showSerName val="0"/>
          <c:showPercent val="0"/>
          <c:showBubbleSize val="0"/>
        </c:dLbls>
        <c:marker val="1"/>
        <c:smooth val="0"/>
        <c:axId val="176985216"/>
        <c:axId val="176986752"/>
      </c:lineChart>
      <c:catAx>
        <c:axId val="176985216"/>
        <c:scaling>
          <c:orientation val="minMax"/>
        </c:scaling>
        <c:delete val="0"/>
        <c:axPos val="b"/>
        <c:numFmt formatCode="General" sourceLinked="0"/>
        <c:majorTickMark val="none"/>
        <c:minorTickMark val="none"/>
        <c:tickLblPos val="nextTo"/>
        <c:crossAx val="176986752"/>
        <c:crosses val="autoZero"/>
        <c:auto val="1"/>
        <c:lblAlgn val="ctr"/>
        <c:lblOffset val="100"/>
        <c:noMultiLvlLbl val="0"/>
      </c:catAx>
      <c:valAx>
        <c:axId val="176986752"/>
        <c:scaling>
          <c:orientation val="minMax"/>
        </c:scaling>
        <c:delete val="0"/>
        <c:axPos val="l"/>
        <c:majorGridlines/>
        <c:title>
          <c:tx>
            <c:rich>
              <a:bodyPr/>
              <a:lstStyle/>
              <a:p>
                <a:pPr>
                  <a:defRPr/>
                </a:pPr>
                <a:r>
                  <a:rPr lang="en-US"/>
                  <a:t>Number of Bottles Needed for Patients Each Month </a:t>
                </a:r>
              </a:p>
            </c:rich>
          </c:tx>
          <c:overlay val="0"/>
        </c:title>
        <c:numFmt formatCode="#,##0" sourceLinked="0"/>
        <c:majorTickMark val="none"/>
        <c:minorTickMark val="none"/>
        <c:tickLblPos val="nextTo"/>
        <c:crossAx val="176985216"/>
        <c:crosses val="autoZero"/>
        <c:crossBetween val="between"/>
      </c:valAx>
    </c:plotArea>
    <c:legend>
      <c:legendPos val="r"/>
      <c:legendEntry>
        <c:idx val="3"/>
        <c:delete val="1"/>
      </c:legendEntry>
      <c:overlay val="0"/>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Number of Months</a:t>
            </a:r>
            <a:r>
              <a:rPr lang="en-US" baseline="0"/>
              <a:t> of Additional ARV Stock Needed per Year</a:t>
            </a:r>
            <a:endParaRPr lang="en-US"/>
          </a:p>
        </c:rich>
      </c:tx>
      <c:overlay val="0"/>
    </c:title>
    <c:autoTitleDeleted val="0"/>
    <c:plotArea>
      <c:layout/>
      <c:barChart>
        <c:barDir val="col"/>
        <c:grouping val="clustered"/>
        <c:varyColors val="0"/>
        <c:ser>
          <c:idx val="0"/>
          <c:order val="0"/>
          <c:tx>
            <c:strRef>
              <c:f>Totals!$B$53</c:f>
              <c:strCache>
                <c:ptCount val="1"/>
                <c:pt idx="0">
                  <c:v>Year 1</c:v>
                </c:pt>
              </c:strCache>
            </c:strRef>
          </c:tx>
          <c:invertIfNegative val="0"/>
          <c:cat>
            <c:strRef>
              <c:f>Totals!$A$54:$A$57</c:f>
              <c:strCache>
                <c:ptCount val="4"/>
                <c:pt idx="0">
                  <c:v>2 Month Multi Month Prescribing and Treat All</c:v>
                </c:pt>
                <c:pt idx="1">
                  <c:v>3 Month Multi Month Prescribing and Treat All</c:v>
                </c:pt>
                <c:pt idx="2">
                  <c:v>4 Month Multi Month Prescribing and Treat All</c:v>
                </c:pt>
                <c:pt idx="3">
                  <c:v>6 Month Multi Month Prescribing and Treat All</c:v>
                </c:pt>
              </c:strCache>
            </c:strRef>
          </c:cat>
          <c:val>
            <c:numRef>
              <c:f>Totals!$B$54:$B$57</c:f>
              <c:numCache>
                <c:formatCode>_(* #,##0.00_);_(* \(#,##0.00\);_(* "-"??_);_(@_)</c:formatCode>
                <c:ptCount val="4"/>
                <c:pt idx="0">
                  <c:v>1.4750000000000001</c:v>
                </c:pt>
                <c:pt idx="1">
                  <c:v>1.9750000000000001</c:v>
                </c:pt>
                <c:pt idx="2">
                  <c:v>2.4750000000000001</c:v>
                </c:pt>
                <c:pt idx="3" formatCode="#,##0.00_);\(#,##0.00\)">
                  <c:v>3.4750000000000001</c:v>
                </c:pt>
              </c:numCache>
            </c:numRef>
          </c:val>
          <c:extLst>
            <c:ext xmlns:c16="http://schemas.microsoft.com/office/drawing/2014/chart" uri="{C3380CC4-5D6E-409C-BE32-E72D297353CC}">
              <c16:uniqueId val="{00000000-246F-44E8-8B30-494E1F6F7714}"/>
            </c:ext>
          </c:extLst>
        </c:ser>
        <c:ser>
          <c:idx val="1"/>
          <c:order val="1"/>
          <c:tx>
            <c:strRef>
              <c:f>Totals!$C$53</c:f>
              <c:strCache>
                <c:ptCount val="1"/>
                <c:pt idx="0">
                  <c:v>Year 2</c:v>
                </c:pt>
              </c:strCache>
            </c:strRef>
          </c:tx>
          <c:invertIfNegative val="0"/>
          <c:cat>
            <c:strRef>
              <c:f>Totals!$A$54:$A$57</c:f>
              <c:strCache>
                <c:ptCount val="4"/>
                <c:pt idx="0">
                  <c:v>2 Month Multi Month Prescribing and Treat All</c:v>
                </c:pt>
                <c:pt idx="1">
                  <c:v>3 Month Multi Month Prescribing and Treat All</c:v>
                </c:pt>
                <c:pt idx="2">
                  <c:v>4 Month Multi Month Prescribing and Treat All</c:v>
                </c:pt>
                <c:pt idx="3">
                  <c:v>6 Month Multi Month Prescribing and Treat All</c:v>
                </c:pt>
              </c:strCache>
            </c:strRef>
          </c:cat>
          <c:val>
            <c:numRef>
              <c:f>Totals!$C$54:$C$57</c:f>
              <c:numCache>
                <c:formatCode>_(* #,##0.00_);_(* \(#,##0.00\);_(* "-"??_);_(@_)</c:formatCode>
                <c:ptCount val="4"/>
                <c:pt idx="0">
                  <c:v>3.2307692307692308</c:v>
                </c:pt>
                <c:pt idx="1">
                  <c:v>3.1349480968858132</c:v>
                </c:pt>
                <c:pt idx="2">
                  <c:v>3.0410958904109586</c:v>
                </c:pt>
                <c:pt idx="3">
                  <c:v>2.8590604026845639</c:v>
                </c:pt>
              </c:numCache>
            </c:numRef>
          </c:val>
          <c:extLst>
            <c:ext xmlns:c16="http://schemas.microsoft.com/office/drawing/2014/chart" uri="{C3380CC4-5D6E-409C-BE32-E72D297353CC}">
              <c16:uniqueId val="{00000001-246F-44E8-8B30-494E1F6F7714}"/>
            </c:ext>
          </c:extLst>
        </c:ser>
        <c:ser>
          <c:idx val="2"/>
          <c:order val="2"/>
          <c:tx>
            <c:strRef>
              <c:f>Totals!$D$53</c:f>
              <c:strCache>
                <c:ptCount val="1"/>
                <c:pt idx="0">
                  <c:v>Year 3</c:v>
                </c:pt>
              </c:strCache>
            </c:strRef>
          </c:tx>
          <c:invertIfNegative val="0"/>
          <c:cat>
            <c:strRef>
              <c:f>Totals!$A$54:$A$57</c:f>
              <c:strCache>
                <c:ptCount val="4"/>
                <c:pt idx="0">
                  <c:v>2 Month Multi Month Prescribing and Treat All</c:v>
                </c:pt>
                <c:pt idx="1">
                  <c:v>3 Month Multi Month Prescribing and Treat All</c:v>
                </c:pt>
                <c:pt idx="2">
                  <c:v>4 Month Multi Month Prescribing and Treat All</c:v>
                </c:pt>
                <c:pt idx="3">
                  <c:v>6 Month Multi Month Prescribing and Treat All</c:v>
                </c:pt>
              </c:strCache>
            </c:strRef>
          </c:cat>
          <c:val>
            <c:numRef>
              <c:f>Totals!$D$54:$D$57</c:f>
              <c:numCache>
                <c:formatCode>_(* #,##0.00_);_(* \(#,##0.00\);_(* "-"??_);_(@_)</c:formatCode>
                <c:ptCount val="4"/>
                <c:pt idx="0">
                  <c:v>2.8944233892799152</c:v>
                </c:pt>
                <c:pt idx="1">
                  <c:v>2.7290116896918168</c:v>
                </c:pt>
                <c:pt idx="2">
                  <c:v>2.5696400625978089</c:v>
                </c:pt>
                <c:pt idx="3">
                  <c:v>2.2677403120281832</c:v>
                </c:pt>
              </c:numCache>
            </c:numRef>
          </c:val>
          <c:extLst>
            <c:ext xmlns:c16="http://schemas.microsoft.com/office/drawing/2014/chart" uri="{C3380CC4-5D6E-409C-BE32-E72D297353CC}">
              <c16:uniqueId val="{00000002-246F-44E8-8B30-494E1F6F7714}"/>
            </c:ext>
          </c:extLst>
        </c:ser>
        <c:dLbls>
          <c:showLegendKey val="0"/>
          <c:showVal val="0"/>
          <c:showCatName val="0"/>
          <c:showSerName val="0"/>
          <c:showPercent val="0"/>
          <c:showBubbleSize val="0"/>
        </c:dLbls>
        <c:gapWidth val="150"/>
        <c:axId val="160126080"/>
        <c:axId val="160127616"/>
      </c:barChart>
      <c:catAx>
        <c:axId val="160126080"/>
        <c:scaling>
          <c:orientation val="minMax"/>
        </c:scaling>
        <c:delete val="0"/>
        <c:axPos val="b"/>
        <c:numFmt formatCode="General" sourceLinked="0"/>
        <c:majorTickMark val="none"/>
        <c:minorTickMark val="none"/>
        <c:tickLblPos val="nextTo"/>
        <c:crossAx val="160127616"/>
        <c:crosses val="autoZero"/>
        <c:auto val="1"/>
        <c:lblAlgn val="ctr"/>
        <c:lblOffset val="100"/>
        <c:noMultiLvlLbl val="0"/>
      </c:catAx>
      <c:valAx>
        <c:axId val="160127616"/>
        <c:scaling>
          <c:orientation val="minMax"/>
        </c:scaling>
        <c:delete val="0"/>
        <c:axPos val="l"/>
        <c:majorGridlines/>
        <c:numFmt formatCode="_(* #,##0.00_);_(* \(#,##0.00\);_(* &quot;-&quot;??_);_(@_)" sourceLinked="1"/>
        <c:majorTickMark val="none"/>
        <c:minorTickMark val="none"/>
        <c:tickLblPos val="nextTo"/>
        <c:crossAx val="16012608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Multi Month</a:t>
            </a:r>
            <a:r>
              <a:rPr lang="en-US" baseline="0"/>
              <a:t> Prescribing and Treat All, Year 2</a:t>
            </a:r>
            <a:endParaRPr lang="en-US"/>
          </a:p>
        </c:rich>
      </c:tx>
      <c:overlay val="0"/>
    </c:title>
    <c:autoTitleDeleted val="0"/>
    <c:plotArea>
      <c:layout/>
      <c:areaChart>
        <c:grouping val="standard"/>
        <c:varyColors val="0"/>
        <c:ser>
          <c:idx val="0"/>
          <c:order val="0"/>
          <c:tx>
            <c:strRef>
              <c:f>'2 Months MMP'!$A$22</c:f>
              <c:strCache>
                <c:ptCount val="1"/>
                <c:pt idx="0">
                  <c:v>Patient Group 1</c:v>
                </c:pt>
              </c:strCache>
            </c:strRef>
          </c:tx>
          <c:cat>
            <c:strRef>
              <c:f>'2 Months MMP'!$B$21:$M$21</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'2 Months MMP'!$B$22:$M$22</c:f>
              <c:numCache>
                <c:formatCode>_(* #,##0.00_);_(* \(#,##0.00\);_(* "-"??_);_(@_)</c:formatCode>
                <c:ptCount val="12"/>
                <c:pt idx="0">
                  <c:v>102500</c:v>
                </c:pt>
                <c:pt idx="2">
                  <c:v>105000</c:v>
                </c:pt>
                <c:pt idx="4">
                  <c:v>107500</c:v>
                </c:pt>
                <c:pt idx="6">
                  <c:v>110000</c:v>
                </c:pt>
                <c:pt idx="8">
                  <c:v>112500</c:v>
                </c:pt>
                <c:pt idx="10">
                  <c:v>115000</c:v>
                </c:pt>
              </c:numCache>
            </c:numRef>
          </c:val>
          <c:extLst>
            <c:ext xmlns:c16="http://schemas.microsoft.com/office/drawing/2014/chart" uri="{C3380CC4-5D6E-409C-BE32-E72D297353CC}">
              <c16:uniqueId val="{00000000-8777-4C5D-8957-4FE5FE779160}"/>
            </c:ext>
          </c:extLst>
        </c:ser>
        <c:ser>
          <c:idx val="1"/>
          <c:order val="1"/>
          <c:tx>
            <c:strRef>
              <c:f>'2 Months MMP'!$A$23</c:f>
              <c:strCache>
                <c:ptCount val="1"/>
                <c:pt idx="0">
                  <c:v>Patient Group 2</c:v>
                </c:pt>
              </c:strCache>
            </c:strRef>
          </c:tx>
          <c:cat>
            <c:strRef>
              <c:f>'2 Months MMP'!$B$21:$M$21</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'2 Months MMP'!$B$23:$M$23</c:f>
              <c:numCache>
                <c:formatCode>_(* #,##0.00_);_(* \(#,##0.00\);_(* "-"??_);_(@_)</c:formatCode>
                <c:ptCount val="12"/>
                <c:pt idx="1">
                  <c:v>102500</c:v>
                </c:pt>
                <c:pt idx="3">
                  <c:v>105000</c:v>
                </c:pt>
                <c:pt idx="5">
                  <c:v>107500</c:v>
                </c:pt>
                <c:pt idx="7">
                  <c:v>110000</c:v>
                </c:pt>
                <c:pt idx="9">
                  <c:v>112500</c:v>
                </c:pt>
                <c:pt idx="11">
                  <c:v>115000</c:v>
                </c:pt>
              </c:numCache>
            </c:numRef>
          </c:val>
          <c:extLst>
            <c:ext xmlns:c16="http://schemas.microsoft.com/office/drawing/2014/chart" uri="{C3380CC4-5D6E-409C-BE32-E72D297353CC}">
              <c16:uniqueId val="{00000001-8777-4C5D-8957-4FE5FE779160}"/>
            </c:ext>
          </c:extLst>
        </c:ser>
        <c:ser>
          <c:idx val="2"/>
          <c:order val="2"/>
          <c:tx>
            <c:strRef>
              <c:f>'2 Months MMP'!$A$24</c:f>
              <c:strCache>
                <c:ptCount val="1"/>
                <c:pt idx="0">
                  <c:v>Total for ARV Treatment Stock for  Multi-Month Prescribing </c:v>
                </c:pt>
              </c:strCache>
            </c:strRef>
          </c:tx>
          <c:spPr>
            <a:solidFill>
              <a:schemeClr val="tx2">
                <a:lumMod val="60000"/>
                <a:lumOff val="40000"/>
              </a:schemeClr>
            </a:solidFill>
          </c:spPr>
          <c:cat>
            <c:strRef>
              <c:f>'2 Months MMP'!$B$21:$M$21</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'2 Months MMP'!$B$24:$M$24</c:f>
              <c:numCache>
                <c:formatCode>_(* #,##0_);_(* \(#,##0\);_(* "-"??_);_(@_)</c:formatCode>
                <c:ptCount val="12"/>
                <c:pt idx="0">
                  <c:v>102500</c:v>
                </c:pt>
                <c:pt idx="1">
                  <c:v>102500</c:v>
                </c:pt>
                <c:pt idx="2">
                  <c:v>105000</c:v>
                </c:pt>
                <c:pt idx="3">
                  <c:v>105000</c:v>
                </c:pt>
                <c:pt idx="4">
                  <c:v>107500</c:v>
                </c:pt>
                <c:pt idx="5">
                  <c:v>107500</c:v>
                </c:pt>
                <c:pt idx="6">
                  <c:v>110000</c:v>
                </c:pt>
                <c:pt idx="7">
                  <c:v>110000</c:v>
                </c:pt>
                <c:pt idx="8">
                  <c:v>112500</c:v>
                </c:pt>
                <c:pt idx="9">
                  <c:v>112500</c:v>
                </c:pt>
                <c:pt idx="10">
                  <c:v>115000</c:v>
                </c:pt>
                <c:pt idx="11">
                  <c:v>115000</c:v>
                </c:pt>
              </c:numCache>
            </c:numRef>
          </c:val>
          <c:extLst>
            <c:ext xmlns:c16="http://schemas.microsoft.com/office/drawing/2014/chart" uri="{C3380CC4-5D6E-409C-BE32-E72D297353CC}">
              <c16:uniqueId val="{00000002-8777-4C5D-8957-4FE5FE779160}"/>
            </c:ext>
          </c:extLst>
        </c:ser>
        <c:ser>
          <c:idx val="3"/>
          <c:order val="3"/>
          <c:tx>
            <c:strRef>
              <c:f>'2 Months MMP'!$A$25</c:f>
              <c:strCache>
                <c:ptCount val="1"/>
                <c:pt idx="0">
                  <c:v>New Patients (Treat All) on Monthly Treatment</c:v>
                </c:pt>
              </c:strCache>
            </c:strRef>
          </c:tx>
          <c:spPr>
            <a:solidFill>
              <a:srgbClr val="92D050"/>
            </a:solidFill>
          </c:spPr>
          <c:cat>
            <c:strRef>
              <c:f>'2 Months MMP'!$B$21:$M$21</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'2 Months MMP'!$B$25:$M$25</c:f>
              <c:numCache>
                <c:formatCode>_(* #,##0.00_);_(* \(#,##0.00\);_(* "-"??_);_(@_)</c:formatCode>
                <c:ptCount val="12"/>
                <c:pt idx="0" formatCode="_(* #,##0_);_(* \(#,##0\);_(* &quot;-&quot;??_);_(@_)">
                  <c:v>2916.6666666666665</c:v>
                </c:pt>
                <c:pt idx="1">
                  <c:v>5833.333333333333</c:v>
                </c:pt>
                <c:pt idx="2">
                  <c:v>8750</c:v>
                </c:pt>
                <c:pt idx="3">
                  <c:v>11666.666666666666</c:v>
                </c:pt>
                <c:pt idx="4">
                  <c:v>14583.333333333332</c:v>
                </c:pt>
                <c:pt idx="5">
                  <c:v>17500</c:v>
                </c:pt>
                <c:pt idx="6">
                  <c:v>20416.666666666664</c:v>
                </c:pt>
                <c:pt idx="7">
                  <c:v>23333.333333333332</c:v>
                </c:pt>
                <c:pt idx="8">
                  <c:v>26250</c:v>
                </c:pt>
                <c:pt idx="9">
                  <c:v>29166.666666666664</c:v>
                </c:pt>
                <c:pt idx="10">
                  <c:v>32083.333333333332</c:v>
                </c:pt>
                <c:pt idx="11">
                  <c:v>35000</c:v>
                </c:pt>
              </c:numCache>
            </c:numRef>
          </c:val>
          <c:extLst>
            <c:ext xmlns:c16="http://schemas.microsoft.com/office/drawing/2014/chart" uri="{C3380CC4-5D6E-409C-BE32-E72D297353CC}">
              <c16:uniqueId val="{00000003-8777-4C5D-8957-4FE5FE779160}"/>
            </c:ext>
          </c:extLst>
        </c:ser>
        <c:ser>
          <c:idx val="4"/>
          <c:order val="4"/>
          <c:tx>
            <c:strRef>
              <c:f>'2 Months MMP'!$A$26</c:f>
              <c:strCache>
                <c:ptCount val="1"/>
                <c:pt idx="0">
                  <c:v>New Patients from Previous Year not on Multi-Month Prescribing Yet</c:v>
                </c:pt>
              </c:strCache>
            </c:strRef>
          </c:tx>
          <c:spPr>
            <a:solidFill>
              <a:schemeClr val="accent2">
                <a:lumMod val="75000"/>
              </a:schemeClr>
            </a:solidFill>
          </c:spPr>
          <c:cat>
            <c:strRef>
              <c:f>'2 Months MMP'!$B$21:$M$21</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'2 Months MMP'!$B$26:$M$26</c:f>
              <c:numCache>
                <c:formatCode>_(* #,##0_);_(* \(#,##0\);_(* "-"??_);_(@_)</c:formatCode>
                <c:ptCount val="12"/>
                <c:pt idx="0">
                  <c:v>13750</c:v>
                </c:pt>
                <c:pt idx="1">
                  <c:v>12500</c:v>
                </c:pt>
                <c:pt idx="2">
                  <c:v>11250</c:v>
                </c:pt>
                <c:pt idx="3">
                  <c:v>10000</c:v>
                </c:pt>
                <c:pt idx="4">
                  <c:v>8750</c:v>
                </c:pt>
                <c:pt idx="5">
                  <c:v>7500</c:v>
                </c:pt>
                <c:pt idx="6">
                  <c:v>6250</c:v>
                </c:pt>
                <c:pt idx="7">
                  <c:v>5000</c:v>
                </c:pt>
                <c:pt idx="8">
                  <c:v>3750</c:v>
                </c:pt>
                <c:pt idx="9">
                  <c:v>2500</c:v>
                </c:pt>
                <c:pt idx="10">
                  <c:v>1250</c:v>
                </c:pt>
                <c:pt idx="11">
                  <c:v>0</c:v>
                </c:pt>
              </c:numCache>
            </c:numRef>
          </c:val>
          <c:extLst>
            <c:ext xmlns:c16="http://schemas.microsoft.com/office/drawing/2014/chart" uri="{C3380CC4-5D6E-409C-BE32-E72D297353CC}">
              <c16:uniqueId val="{00000004-8777-4C5D-8957-4FE5FE779160}"/>
            </c:ext>
          </c:extLst>
        </c:ser>
        <c:dLbls>
          <c:showLegendKey val="0"/>
          <c:showVal val="0"/>
          <c:showCatName val="0"/>
          <c:showSerName val="0"/>
          <c:showPercent val="0"/>
          <c:showBubbleSize val="0"/>
        </c:dLbls>
        <c:axId val="160271744"/>
        <c:axId val="160277632"/>
      </c:areaChart>
      <c:lineChart>
        <c:grouping val="standard"/>
        <c:varyColors val="0"/>
        <c:ser>
          <c:idx val="5"/>
          <c:order val="5"/>
          <c:tx>
            <c:strRef>
              <c:f>'2 Months MMP'!$A$27</c:f>
              <c:strCache>
                <c:ptCount val="1"/>
                <c:pt idx="0">
                  <c:v>Grand Total (Multi-Month and Treat All)</c:v>
                </c:pt>
              </c:strCache>
            </c:strRef>
          </c:tx>
          <c:cat>
            <c:strRef>
              <c:f>'2 Months MMP'!$B$21:$M$21</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'2 Months MMP'!$B$27:$M$27</c:f>
              <c:numCache>
                <c:formatCode>_(* #,##0_);_(* \(#,##0\);_(* "-"??_);_(@_)</c:formatCode>
                <c:ptCount val="12"/>
                <c:pt idx="0">
                  <c:v>119166.66666666667</c:v>
                </c:pt>
                <c:pt idx="1">
                  <c:v>120833.33333333333</c:v>
                </c:pt>
                <c:pt idx="2">
                  <c:v>125000</c:v>
                </c:pt>
                <c:pt idx="3">
                  <c:v>126666.66666666667</c:v>
                </c:pt>
                <c:pt idx="4">
                  <c:v>130833.33333333333</c:v>
                </c:pt>
                <c:pt idx="5">
                  <c:v>132500</c:v>
                </c:pt>
                <c:pt idx="6">
                  <c:v>136666.66666666666</c:v>
                </c:pt>
                <c:pt idx="7">
                  <c:v>138333.33333333334</c:v>
                </c:pt>
                <c:pt idx="8">
                  <c:v>142500</c:v>
                </c:pt>
                <c:pt idx="9">
                  <c:v>144166.66666666666</c:v>
                </c:pt>
                <c:pt idx="10">
                  <c:v>148333.33333333334</c:v>
                </c:pt>
                <c:pt idx="11">
                  <c:v>150000</c:v>
                </c:pt>
              </c:numCache>
            </c:numRef>
          </c:val>
          <c:smooth val="0"/>
          <c:extLst>
            <c:ext xmlns:c16="http://schemas.microsoft.com/office/drawing/2014/chart" uri="{C3380CC4-5D6E-409C-BE32-E72D297353CC}">
              <c16:uniqueId val="{00000005-8777-4C5D-8957-4FE5FE779160}"/>
            </c:ext>
          </c:extLst>
        </c:ser>
        <c:dLbls>
          <c:showLegendKey val="0"/>
          <c:showVal val="0"/>
          <c:showCatName val="0"/>
          <c:showSerName val="0"/>
          <c:showPercent val="0"/>
          <c:showBubbleSize val="0"/>
        </c:dLbls>
        <c:marker val="1"/>
        <c:smooth val="0"/>
        <c:axId val="160271744"/>
        <c:axId val="160277632"/>
      </c:lineChart>
      <c:catAx>
        <c:axId val="160271744"/>
        <c:scaling>
          <c:orientation val="minMax"/>
        </c:scaling>
        <c:delete val="0"/>
        <c:axPos val="b"/>
        <c:numFmt formatCode="General" sourceLinked="0"/>
        <c:majorTickMark val="out"/>
        <c:minorTickMark val="none"/>
        <c:tickLblPos val="nextTo"/>
        <c:crossAx val="160277632"/>
        <c:crosses val="autoZero"/>
        <c:auto val="1"/>
        <c:lblAlgn val="ctr"/>
        <c:lblOffset val="100"/>
        <c:noMultiLvlLbl val="0"/>
      </c:catAx>
      <c:valAx>
        <c:axId val="160277632"/>
        <c:scaling>
          <c:orientation val="minMax"/>
        </c:scaling>
        <c:delete val="0"/>
        <c:axPos val="l"/>
        <c:majorGridlines/>
        <c:numFmt formatCode="_(* #,##0.00_);_(* \(#,##0.00\);_(* &quot;-&quot;??_);_(@_)" sourceLinked="1"/>
        <c:majorTickMark val="out"/>
        <c:minorTickMark val="none"/>
        <c:tickLblPos val="nextTo"/>
        <c:crossAx val="160271744"/>
        <c:crosses val="autoZero"/>
        <c:crossBetween val="between"/>
      </c:valAx>
    </c:plotArea>
    <c:legend>
      <c:legendPos val="r"/>
      <c:legendEntry>
        <c:idx val="0"/>
        <c:delete val="1"/>
      </c:legendEntry>
      <c:legendEntry>
        <c:idx val="1"/>
        <c:delete val="1"/>
      </c:legendEntry>
      <c:overlay val="0"/>
    </c:legend>
    <c:plotVisOnly val="1"/>
    <c:dispBlanksAs val="zero"/>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Grand</a:t>
            </a:r>
            <a:r>
              <a:rPr lang="en-US" baseline="0"/>
              <a:t> Total of ARV Treatments for Years 1, 2, and 3 (Multi-Month Prescribing and Treat All)</a:t>
            </a:r>
            <a:endParaRPr lang="en-US"/>
          </a:p>
        </c:rich>
      </c:tx>
      <c:overlay val="0"/>
    </c:title>
    <c:autoTitleDeleted val="0"/>
    <c:plotArea>
      <c:layout/>
      <c:areaChart>
        <c:grouping val="standard"/>
        <c:varyColors val="0"/>
        <c:ser>
          <c:idx val="0"/>
          <c:order val="0"/>
          <c:tx>
            <c:strRef>
              <c:f>'2 Months MMP'!$A$49</c:f>
              <c:strCache>
                <c:ptCount val="1"/>
                <c:pt idx="0">
                  <c:v>Total for ARV Treatment Stock for 2 Month  Multi-Month Prescribing </c:v>
                </c:pt>
              </c:strCache>
            </c:strRef>
          </c:tx>
          <c:cat>
            <c:multiLvlStrRef>
              <c:f>'2 Months MMP'!$B$47:$AK$48</c:f>
              <c:multiLvlStrCache>
                <c:ptCount val="36"/>
                <c:lvl>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pt idx="12">
                    <c:v>Month 1</c:v>
                  </c:pt>
                  <c:pt idx="13">
                    <c:v>Month 2</c:v>
                  </c:pt>
                  <c:pt idx="14">
                    <c:v>Month 3</c:v>
                  </c:pt>
                  <c:pt idx="15">
                    <c:v>Month 4</c:v>
                  </c:pt>
                  <c:pt idx="16">
                    <c:v>Month 5</c:v>
                  </c:pt>
                  <c:pt idx="17">
                    <c:v>Month 6</c:v>
                  </c:pt>
                  <c:pt idx="18">
                    <c:v>Month 7</c:v>
                  </c:pt>
                  <c:pt idx="19">
                    <c:v>Month 8</c:v>
                  </c:pt>
                  <c:pt idx="20">
                    <c:v>Month 9</c:v>
                  </c:pt>
                  <c:pt idx="21">
                    <c:v>Month 10</c:v>
                  </c:pt>
                  <c:pt idx="22">
                    <c:v>Month 11</c:v>
                  </c:pt>
                  <c:pt idx="23">
                    <c:v>Month 12</c:v>
                  </c:pt>
                  <c:pt idx="24">
                    <c:v>Month 1</c:v>
                  </c:pt>
                  <c:pt idx="25">
                    <c:v>Month 2</c:v>
                  </c:pt>
                  <c:pt idx="26">
                    <c:v>Month 3</c:v>
                  </c:pt>
                  <c:pt idx="27">
                    <c:v>Month 4</c:v>
                  </c:pt>
                  <c:pt idx="28">
                    <c:v>Month 5</c:v>
                  </c:pt>
                  <c:pt idx="29">
                    <c:v>Month 6</c:v>
                  </c:pt>
                  <c:pt idx="30">
                    <c:v>Month 7</c:v>
                  </c:pt>
                  <c:pt idx="31">
                    <c:v>Month 8</c:v>
                  </c:pt>
                  <c:pt idx="32">
                    <c:v>Month 9</c:v>
                  </c:pt>
                  <c:pt idx="33">
                    <c:v>Month 10</c:v>
                  </c:pt>
                  <c:pt idx="34">
                    <c:v>Month 11</c:v>
                  </c:pt>
                  <c:pt idx="35">
                    <c:v>Month 12</c:v>
                  </c:pt>
                </c:lvl>
                <c:lvl>
                  <c:pt idx="0">
                    <c:v>Year 1</c:v>
                  </c:pt>
                  <c:pt idx="12">
                    <c:v>Year 2</c:v>
                  </c:pt>
                  <c:pt idx="24">
                    <c:v>Year 3</c:v>
                  </c:pt>
                </c:lvl>
              </c:multiLvlStrCache>
            </c:multiLvlStrRef>
          </c:cat>
          <c:val>
            <c:numRef>
              <c:f>'2 Months MMP'!$B$49:$AK$49</c:f>
              <c:numCache>
                <c:formatCode>_(* #,##0_);_(* \(#,##0\);_(* "-"??_);_(@_)</c:formatCode>
                <c:ptCount val="36"/>
                <c:pt idx="0">
                  <c:v>150000</c:v>
                </c:pt>
                <c:pt idx="1">
                  <c:v>100000</c:v>
                </c:pt>
                <c:pt idx="2">
                  <c:v>100000</c:v>
                </c:pt>
                <c:pt idx="3">
                  <c:v>100000</c:v>
                </c:pt>
                <c:pt idx="4">
                  <c:v>100000</c:v>
                </c:pt>
                <c:pt idx="5">
                  <c:v>100000</c:v>
                </c:pt>
                <c:pt idx="6">
                  <c:v>100000</c:v>
                </c:pt>
                <c:pt idx="7">
                  <c:v>100000</c:v>
                </c:pt>
                <c:pt idx="8">
                  <c:v>100000</c:v>
                </c:pt>
                <c:pt idx="9">
                  <c:v>100000</c:v>
                </c:pt>
                <c:pt idx="10">
                  <c:v>100000</c:v>
                </c:pt>
                <c:pt idx="11">
                  <c:v>100000</c:v>
                </c:pt>
                <c:pt idx="12">
                  <c:v>102500</c:v>
                </c:pt>
                <c:pt idx="13">
                  <c:v>102500</c:v>
                </c:pt>
                <c:pt idx="14">
                  <c:v>105000</c:v>
                </c:pt>
                <c:pt idx="15">
                  <c:v>105000</c:v>
                </c:pt>
                <c:pt idx="16">
                  <c:v>107500</c:v>
                </c:pt>
                <c:pt idx="17">
                  <c:v>107500</c:v>
                </c:pt>
                <c:pt idx="18">
                  <c:v>110000</c:v>
                </c:pt>
                <c:pt idx="19">
                  <c:v>110000</c:v>
                </c:pt>
                <c:pt idx="20">
                  <c:v>112500</c:v>
                </c:pt>
                <c:pt idx="21">
                  <c:v>112500</c:v>
                </c:pt>
                <c:pt idx="22">
                  <c:v>115000</c:v>
                </c:pt>
                <c:pt idx="23">
                  <c:v>115000</c:v>
                </c:pt>
                <c:pt idx="24">
                  <c:v>120833.33333333333</c:v>
                </c:pt>
                <c:pt idx="25">
                  <c:v>120833.33333333333</c:v>
                </c:pt>
                <c:pt idx="26">
                  <c:v>126666.66666666666</c:v>
                </c:pt>
                <c:pt idx="27">
                  <c:v>126666.66666666666</c:v>
                </c:pt>
                <c:pt idx="28">
                  <c:v>132500</c:v>
                </c:pt>
                <c:pt idx="29">
                  <c:v>132500</c:v>
                </c:pt>
                <c:pt idx="30">
                  <c:v>138333.33333333334</c:v>
                </c:pt>
                <c:pt idx="31">
                  <c:v>138333.33333333334</c:v>
                </c:pt>
                <c:pt idx="32">
                  <c:v>144166.66666666669</c:v>
                </c:pt>
                <c:pt idx="33">
                  <c:v>144166.66666666669</c:v>
                </c:pt>
                <c:pt idx="34">
                  <c:v>150000.00000000003</c:v>
                </c:pt>
                <c:pt idx="35">
                  <c:v>150000.00000000003</c:v>
                </c:pt>
              </c:numCache>
            </c:numRef>
          </c:val>
          <c:extLst>
            <c:ext xmlns:c16="http://schemas.microsoft.com/office/drawing/2014/chart" uri="{C3380CC4-5D6E-409C-BE32-E72D297353CC}">
              <c16:uniqueId val="{00000000-FB77-4F3E-833E-6A2C5B14A665}"/>
            </c:ext>
          </c:extLst>
        </c:ser>
        <c:ser>
          <c:idx val="1"/>
          <c:order val="1"/>
          <c:tx>
            <c:strRef>
              <c:f>'2 Months MMP'!$A$50</c:f>
              <c:strCache>
                <c:ptCount val="1"/>
                <c:pt idx="0">
                  <c:v>New Patients (Treat All) </c:v>
                </c:pt>
              </c:strCache>
            </c:strRef>
          </c:tx>
          <c:cat>
            <c:multiLvlStrRef>
              <c:f>'2 Months MMP'!$B$47:$AK$48</c:f>
              <c:multiLvlStrCache>
                <c:ptCount val="36"/>
                <c:lvl>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pt idx="12">
                    <c:v>Month 1</c:v>
                  </c:pt>
                  <c:pt idx="13">
                    <c:v>Month 2</c:v>
                  </c:pt>
                  <c:pt idx="14">
                    <c:v>Month 3</c:v>
                  </c:pt>
                  <c:pt idx="15">
                    <c:v>Month 4</c:v>
                  </c:pt>
                  <c:pt idx="16">
                    <c:v>Month 5</c:v>
                  </c:pt>
                  <c:pt idx="17">
                    <c:v>Month 6</c:v>
                  </c:pt>
                  <c:pt idx="18">
                    <c:v>Month 7</c:v>
                  </c:pt>
                  <c:pt idx="19">
                    <c:v>Month 8</c:v>
                  </c:pt>
                  <c:pt idx="20">
                    <c:v>Month 9</c:v>
                  </c:pt>
                  <c:pt idx="21">
                    <c:v>Month 10</c:v>
                  </c:pt>
                  <c:pt idx="22">
                    <c:v>Month 11</c:v>
                  </c:pt>
                  <c:pt idx="23">
                    <c:v>Month 12</c:v>
                  </c:pt>
                  <c:pt idx="24">
                    <c:v>Month 1</c:v>
                  </c:pt>
                  <c:pt idx="25">
                    <c:v>Month 2</c:v>
                  </c:pt>
                  <c:pt idx="26">
                    <c:v>Month 3</c:v>
                  </c:pt>
                  <c:pt idx="27">
                    <c:v>Month 4</c:v>
                  </c:pt>
                  <c:pt idx="28">
                    <c:v>Month 5</c:v>
                  </c:pt>
                  <c:pt idx="29">
                    <c:v>Month 6</c:v>
                  </c:pt>
                  <c:pt idx="30">
                    <c:v>Month 7</c:v>
                  </c:pt>
                  <c:pt idx="31">
                    <c:v>Month 8</c:v>
                  </c:pt>
                  <c:pt idx="32">
                    <c:v>Month 9</c:v>
                  </c:pt>
                  <c:pt idx="33">
                    <c:v>Month 10</c:v>
                  </c:pt>
                  <c:pt idx="34">
                    <c:v>Month 11</c:v>
                  </c:pt>
                  <c:pt idx="35">
                    <c:v>Month 12</c:v>
                  </c:pt>
                </c:lvl>
                <c:lvl>
                  <c:pt idx="0">
                    <c:v>Year 1</c:v>
                  </c:pt>
                  <c:pt idx="12">
                    <c:v>Year 2</c:v>
                  </c:pt>
                  <c:pt idx="24">
                    <c:v>Year 3</c:v>
                  </c:pt>
                </c:lvl>
              </c:multiLvlStrCache>
            </c:multiLvlStrRef>
          </c:cat>
          <c:val>
            <c:numRef>
              <c:f>'2 Months MMP'!$B$50:$AK$50</c:f>
            </c:numRef>
          </c:val>
          <c:extLst>
            <c:ext xmlns:c16="http://schemas.microsoft.com/office/drawing/2014/chart" uri="{C3380CC4-5D6E-409C-BE32-E72D297353CC}">
              <c16:uniqueId val="{00000001-FB77-4F3E-833E-6A2C5B14A665}"/>
            </c:ext>
          </c:extLst>
        </c:ser>
        <c:ser>
          <c:idx val="2"/>
          <c:order val="2"/>
          <c:tx>
            <c:strRef>
              <c:f>'2 Months MMP'!$A$51</c:f>
              <c:strCache>
                <c:ptCount val="1"/>
                <c:pt idx="0">
                  <c:v>New Patients from Previous Year not on Multi-Month Prescribing Yet</c:v>
                </c:pt>
              </c:strCache>
            </c:strRef>
          </c:tx>
          <c:cat>
            <c:multiLvlStrRef>
              <c:f>'2 Months MMP'!$B$47:$AK$48</c:f>
              <c:multiLvlStrCache>
                <c:ptCount val="36"/>
                <c:lvl>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pt idx="12">
                    <c:v>Month 1</c:v>
                  </c:pt>
                  <c:pt idx="13">
                    <c:v>Month 2</c:v>
                  </c:pt>
                  <c:pt idx="14">
                    <c:v>Month 3</c:v>
                  </c:pt>
                  <c:pt idx="15">
                    <c:v>Month 4</c:v>
                  </c:pt>
                  <c:pt idx="16">
                    <c:v>Month 5</c:v>
                  </c:pt>
                  <c:pt idx="17">
                    <c:v>Month 6</c:v>
                  </c:pt>
                  <c:pt idx="18">
                    <c:v>Month 7</c:v>
                  </c:pt>
                  <c:pt idx="19">
                    <c:v>Month 8</c:v>
                  </c:pt>
                  <c:pt idx="20">
                    <c:v>Month 9</c:v>
                  </c:pt>
                  <c:pt idx="21">
                    <c:v>Month 10</c:v>
                  </c:pt>
                  <c:pt idx="22">
                    <c:v>Month 11</c:v>
                  </c:pt>
                  <c:pt idx="23">
                    <c:v>Month 12</c:v>
                  </c:pt>
                  <c:pt idx="24">
                    <c:v>Month 1</c:v>
                  </c:pt>
                  <c:pt idx="25">
                    <c:v>Month 2</c:v>
                  </c:pt>
                  <c:pt idx="26">
                    <c:v>Month 3</c:v>
                  </c:pt>
                  <c:pt idx="27">
                    <c:v>Month 4</c:v>
                  </c:pt>
                  <c:pt idx="28">
                    <c:v>Month 5</c:v>
                  </c:pt>
                  <c:pt idx="29">
                    <c:v>Month 6</c:v>
                  </c:pt>
                  <c:pt idx="30">
                    <c:v>Month 7</c:v>
                  </c:pt>
                  <c:pt idx="31">
                    <c:v>Month 8</c:v>
                  </c:pt>
                  <c:pt idx="32">
                    <c:v>Month 9</c:v>
                  </c:pt>
                  <c:pt idx="33">
                    <c:v>Month 10</c:v>
                  </c:pt>
                  <c:pt idx="34">
                    <c:v>Month 11</c:v>
                  </c:pt>
                  <c:pt idx="35">
                    <c:v>Month 12</c:v>
                  </c:pt>
                </c:lvl>
                <c:lvl>
                  <c:pt idx="0">
                    <c:v>Year 1</c:v>
                  </c:pt>
                  <c:pt idx="12">
                    <c:v>Year 2</c:v>
                  </c:pt>
                  <c:pt idx="24">
                    <c:v>Year 3</c:v>
                  </c:pt>
                </c:lvl>
              </c:multiLvlStrCache>
            </c:multiLvlStrRef>
          </c:cat>
          <c:val>
            <c:numRef>
              <c:f>'2 Months MMP'!$B$51:$AK$51</c:f>
            </c:numRef>
          </c:val>
          <c:extLst>
            <c:ext xmlns:c16="http://schemas.microsoft.com/office/drawing/2014/chart" uri="{C3380CC4-5D6E-409C-BE32-E72D297353CC}">
              <c16:uniqueId val="{00000002-FB77-4F3E-833E-6A2C5B14A665}"/>
            </c:ext>
          </c:extLst>
        </c:ser>
        <c:ser>
          <c:idx val="3"/>
          <c:order val="3"/>
          <c:tx>
            <c:strRef>
              <c:f>'2 Months MMP'!$A$52</c:f>
              <c:strCache>
                <c:ptCount val="1"/>
                <c:pt idx="0">
                  <c:v>Total Number of Treat All ARV Treamtments (New patients, and former new patients transitioning to stable patients) </c:v>
                </c:pt>
              </c:strCache>
            </c:strRef>
          </c:tx>
          <c:cat>
            <c:multiLvlStrRef>
              <c:f>'2 Months MMP'!$B$47:$AK$48</c:f>
              <c:multiLvlStrCache>
                <c:ptCount val="36"/>
                <c:lvl>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pt idx="12">
                    <c:v>Month 1</c:v>
                  </c:pt>
                  <c:pt idx="13">
                    <c:v>Month 2</c:v>
                  </c:pt>
                  <c:pt idx="14">
                    <c:v>Month 3</c:v>
                  </c:pt>
                  <c:pt idx="15">
                    <c:v>Month 4</c:v>
                  </c:pt>
                  <c:pt idx="16">
                    <c:v>Month 5</c:v>
                  </c:pt>
                  <c:pt idx="17">
                    <c:v>Month 6</c:v>
                  </c:pt>
                  <c:pt idx="18">
                    <c:v>Month 7</c:v>
                  </c:pt>
                  <c:pt idx="19">
                    <c:v>Month 8</c:v>
                  </c:pt>
                  <c:pt idx="20">
                    <c:v>Month 9</c:v>
                  </c:pt>
                  <c:pt idx="21">
                    <c:v>Month 10</c:v>
                  </c:pt>
                  <c:pt idx="22">
                    <c:v>Month 11</c:v>
                  </c:pt>
                  <c:pt idx="23">
                    <c:v>Month 12</c:v>
                  </c:pt>
                  <c:pt idx="24">
                    <c:v>Month 1</c:v>
                  </c:pt>
                  <c:pt idx="25">
                    <c:v>Month 2</c:v>
                  </c:pt>
                  <c:pt idx="26">
                    <c:v>Month 3</c:v>
                  </c:pt>
                  <c:pt idx="27">
                    <c:v>Month 4</c:v>
                  </c:pt>
                  <c:pt idx="28">
                    <c:v>Month 5</c:v>
                  </c:pt>
                  <c:pt idx="29">
                    <c:v>Month 6</c:v>
                  </c:pt>
                  <c:pt idx="30">
                    <c:v>Month 7</c:v>
                  </c:pt>
                  <c:pt idx="31">
                    <c:v>Month 8</c:v>
                  </c:pt>
                  <c:pt idx="32">
                    <c:v>Month 9</c:v>
                  </c:pt>
                  <c:pt idx="33">
                    <c:v>Month 10</c:v>
                  </c:pt>
                  <c:pt idx="34">
                    <c:v>Month 11</c:v>
                  </c:pt>
                  <c:pt idx="35">
                    <c:v>Month 12</c:v>
                  </c:pt>
                </c:lvl>
                <c:lvl>
                  <c:pt idx="0">
                    <c:v>Year 1</c:v>
                  </c:pt>
                  <c:pt idx="12">
                    <c:v>Year 2</c:v>
                  </c:pt>
                  <c:pt idx="24">
                    <c:v>Year 3</c:v>
                  </c:pt>
                </c:lvl>
              </c:multiLvlStrCache>
            </c:multiLvlStrRef>
          </c:cat>
          <c:val>
            <c:numRef>
              <c:f>'2 Months MMP'!$B$52:$AK$52</c:f>
              <c:numCache>
                <c:formatCode>_(* #,##0_);_(* \(#,##0\);_(* "-"??_);_(@_)</c:formatCode>
                <c:ptCount val="36"/>
                <c:pt idx="0">
                  <c:v>1250</c:v>
                </c:pt>
                <c:pt idx="1">
                  <c:v>2500</c:v>
                </c:pt>
                <c:pt idx="2">
                  <c:v>3750</c:v>
                </c:pt>
                <c:pt idx="3">
                  <c:v>5000</c:v>
                </c:pt>
                <c:pt idx="4">
                  <c:v>6250</c:v>
                </c:pt>
                <c:pt idx="5">
                  <c:v>7500</c:v>
                </c:pt>
                <c:pt idx="6">
                  <c:v>8750</c:v>
                </c:pt>
                <c:pt idx="7">
                  <c:v>10000</c:v>
                </c:pt>
                <c:pt idx="8">
                  <c:v>11250</c:v>
                </c:pt>
                <c:pt idx="9">
                  <c:v>12500</c:v>
                </c:pt>
                <c:pt idx="10">
                  <c:v>13750</c:v>
                </c:pt>
                <c:pt idx="11">
                  <c:v>15000</c:v>
                </c:pt>
                <c:pt idx="12">
                  <c:v>16666.666666666668</c:v>
                </c:pt>
                <c:pt idx="13">
                  <c:v>18333.333333333332</c:v>
                </c:pt>
                <c:pt idx="14">
                  <c:v>20000</c:v>
                </c:pt>
                <c:pt idx="15">
                  <c:v>21666.666666666664</c:v>
                </c:pt>
                <c:pt idx="16">
                  <c:v>23333.333333333332</c:v>
                </c:pt>
                <c:pt idx="17">
                  <c:v>25000</c:v>
                </c:pt>
                <c:pt idx="18">
                  <c:v>26666.666666666664</c:v>
                </c:pt>
                <c:pt idx="19">
                  <c:v>28333.333333333332</c:v>
                </c:pt>
                <c:pt idx="20">
                  <c:v>30000</c:v>
                </c:pt>
                <c:pt idx="21">
                  <c:v>31666.666666666664</c:v>
                </c:pt>
                <c:pt idx="22">
                  <c:v>33333.333333333328</c:v>
                </c:pt>
                <c:pt idx="23">
                  <c:v>35000</c:v>
                </c:pt>
                <c:pt idx="24">
                  <c:v>33083.333333333328</c:v>
                </c:pt>
                <c:pt idx="25">
                  <c:v>31166.666666666668</c:v>
                </c:pt>
                <c:pt idx="26">
                  <c:v>29250</c:v>
                </c:pt>
                <c:pt idx="27">
                  <c:v>27333.333333333336</c:v>
                </c:pt>
                <c:pt idx="28">
                  <c:v>25416.666666666668</c:v>
                </c:pt>
                <c:pt idx="29">
                  <c:v>23500</c:v>
                </c:pt>
                <c:pt idx="30">
                  <c:v>21583.333333333336</c:v>
                </c:pt>
                <c:pt idx="31">
                  <c:v>19666.666666666668</c:v>
                </c:pt>
                <c:pt idx="32">
                  <c:v>17750</c:v>
                </c:pt>
                <c:pt idx="33">
                  <c:v>15833.333333333336</c:v>
                </c:pt>
                <c:pt idx="34">
                  <c:v>13916.666666666668</c:v>
                </c:pt>
                <c:pt idx="35">
                  <c:v>12000</c:v>
                </c:pt>
              </c:numCache>
            </c:numRef>
          </c:val>
          <c:extLst>
            <c:ext xmlns:c16="http://schemas.microsoft.com/office/drawing/2014/chart" uri="{C3380CC4-5D6E-409C-BE32-E72D297353CC}">
              <c16:uniqueId val="{00000003-FB77-4F3E-833E-6A2C5B14A665}"/>
            </c:ext>
          </c:extLst>
        </c:ser>
        <c:dLbls>
          <c:showLegendKey val="0"/>
          <c:showVal val="0"/>
          <c:showCatName val="0"/>
          <c:showSerName val="0"/>
          <c:showPercent val="0"/>
          <c:showBubbleSize val="0"/>
        </c:dLbls>
        <c:axId val="164420992"/>
        <c:axId val="167978112"/>
      </c:areaChart>
      <c:lineChart>
        <c:grouping val="standard"/>
        <c:varyColors val="0"/>
        <c:ser>
          <c:idx val="4"/>
          <c:order val="4"/>
          <c:tx>
            <c:strRef>
              <c:f>'2 Months MMP'!$A$53</c:f>
              <c:strCache>
                <c:ptCount val="1"/>
                <c:pt idx="0">
                  <c:v>Grand Total (Multi-Month and Treat All)</c:v>
                </c:pt>
              </c:strCache>
            </c:strRef>
          </c:tx>
          <c:cat>
            <c:multiLvlStrRef>
              <c:f>'2 Months MMP'!$B$47:$AK$48</c:f>
              <c:multiLvlStrCache>
                <c:ptCount val="36"/>
                <c:lvl>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pt idx="12">
                    <c:v>Month 1</c:v>
                  </c:pt>
                  <c:pt idx="13">
                    <c:v>Month 2</c:v>
                  </c:pt>
                  <c:pt idx="14">
                    <c:v>Month 3</c:v>
                  </c:pt>
                  <c:pt idx="15">
                    <c:v>Month 4</c:v>
                  </c:pt>
                  <c:pt idx="16">
                    <c:v>Month 5</c:v>
                  </c:pt>
                  <c:pt idx="17">
                    <c:v>Month 6</c:v>
                  </c:pt>
                  <c:pt idx="18">
                    <c:v>Month 7</c:v>
                  </c:pt>
                  <c:pt idx="19">
                    <c:v>Month 8</c:v>
                  </c:pt>
                  <c:pt idx="20">
                    <c:v>Month 9</c:v>
                  </c:pt>
                  <c:pt idx="21">
                    <c:v>Month 10</c:v>
                  </c:pt>
                  <c:pt idx="22">
                    <c:v>Month 11</c:v>
                  </c:pt>
                  <c:pt idx="23">
                    <c:v>Month 12</c:v>
                  </c:pt>
                  <c:pt idx="24">
                    <c:v>Month 1</c:v>
                  </c:pt>
                  <c:pt idx="25">
                    <c:v>Month 2</c:v>
                  </c:pt>
                  <c:pt idx="26">
                    <c:v>Month 3</c:v>
                  </c:pt>
                  <c:pt idx="27">
                    <c:v>Month 4</c:v>
                  </c:pt>
                  <c:pt idx="28">
                    <c:v>Month 5</c:v>
                  </c:pt>
                  <c:pt idx="29">
                    <c:v>Month 6</c:v>
                  </c:pt>
                  <c:pt idx="30">
                    <c:v>Month 7</c:v>
                  </c:pt>
                  <c:pt idx="31">
                    <c:v>Month 8</c:v>
                  </c:pt>
                  <c:pt idx="32">
                    <c:v>Month 9</c:v>
                  </c:pt>
                  <c:pt idx="33">
                    <c:v>Month 10</c:v>
                  </c:pt>
                  <c:pt idx="34">
                    <c:v>Month 11</c:v>
                  </c:pt>
                  <c:pt idx="35">
                    <c:v>Month 12</c:v>
                  </c:pt>
                </c:lvl>
                <c:lvl>
                  <c:pt idx="0">
                    <c:v>Year 1</c:v>
                  </c:pt>
                  <c:pt idx="12">
                    <c:v>Year 2</c:v>
                  </c:pt>
                  <c:pt idx="24">
                    <c:v>Year 3</c:v>
                  </c:pt>
                </c:lvl>
              </c:multiLvlStrCache>
            </c:multiLvlStrRef>
          </c:cat>
          <c:val>
            <c:numRef>
              <c:f>'2 Months MMP'!$B$53:$AK$53</c:f>
              <c:numCache>
                <c:formatCode>_(* #,##0_);_(* \(#,##0\);_(* "-"??_);_(@_)</c:formatCode>
                <c:ptCount val="36"/>
                <c:pt idx="0">
                  <c:v>151250</c:v>
                </c:pt>
                <c:pt idx="1">
                  <c:v>102500</c:v>
                </c:pt>
                <c:pt idx="2">
                  <c:v>103750</c:v>
                </c:pt>
                <c:pt idx="3">
                  <c:v>105000</c:v>
                </c:pt>
                <c:pt idx="4">
                  <c:v>106250</c:v>
                </c:pt>
                <c:pt idx="5">
                  <c:v>107500</c:v>
                </c:pt>
                <c:pt idx="6">
                  <c:v>108750</c:v>
                </c:pt>
                <c:pt idx="7">
                  <c:v>110000</c:v>
                </c:pt>
                <c:pt idx="8">
                  <c:v>111250</c:v>
                </c:pt>
                <c:pt idx="9">
                  <c:v>112500</c:v>
                </c:pt>
                <c:pt idx="10">
                  <c:v>113750</c:v>
                </c:pt>
                <c:pt idx="11">
                  <c:v>115000</c:v>
                </c:pt>
                <c:pt idx="12">
                  <c:v>119166.66666666667</c:v>
                </c:pt>
                <c:pt idx="13">
                  <c:v>120833.33333333333</c:v>
                </c:pt>
                <c:pt idx="14">
                  <c:v>125000</c:v>
                </c:pt>
                <c:pt idx="15">
                  <c:v>126666.66666666667</c:v>
                </c:pt>
                <c:pt idx="16">
                  <c:v>130833.33333333333</c:v>
                </c:pt>
                <c:pt idx="17">
                  <c:v>132500</c:v>
                </c:pt>
                <c:pt idx="18">
                  <c:v>136666.66666666666</c:v>
                </c:pt>
                <c:pt idx="19">
                  <c:v>138333.33333333334</c:v>
                </c:pt>
                <c:pt idx="20">
                  <c:v>142500</c:v>
                </c:pt>
                <c:pt idx="21">
                  <c:v>144166.66666666666</c:v>
                </c:pt>
                <c:pt idx="22">
                  <c:v>148333.33333333334</c:v>
                </c:pt>
                <c:pt idx="23">
                  <c:v>150000</c:v>
                </c:pt>
                <c:pt idx="24">
                  <c:v>153916.66666666666</c:v>
                </c:pt>
                <c:pt idx="25">
                  <c:v>152000</c:v>
                </c:pt>
                <c:pt idx="26">
                  <c:v>155916.66666666666</c:v>
                </c:pt>
                <c:pt idx="27">
                  <c:v>154000</c:v>
                </c:pt>
                <c:pt idx="28">
                  <c:v>157916.66666666666</c:v>
                </c:pt>
                <c:pt idx="29">
                  <c:v>156000</c:v>
                </c:pt>
                <c:pt idx="30">
                  <c:v>159916.66666666669</c:v>
                </c:pt>
                <c:pt idx="31">
                  <c:v>158000</c:v>
                </c:pt>
                <c:pt idx="32">
                  <c:v>161916.66666666669</c:v>
                </c:pt>
                <c:pt idx="33">
                  <c:v>160000.00000000003</c:v>
                </c:pt>
                <c:pt idx="34">
                  <c:v>163916.66666666669</c:v>
                </c:pt>
                <c:pt idx="35">
                  <c:v>162000.00000000003</c:v>
                </c:pt>
              </c:numCache>
            </c:numRef>
          </c:val>
          <c:smooth val="0"/>
          <c:extLst>
            <c:ext xmlns:c16="http://schemas.microsoft.com/office/drawing/2014/chart" uri="{C3380CC4-5D6E-409C-BE32-E72D297353CC}">
              <c16:uniqueId val="{00000004-FB77-4F3E-833E-6A2C5B14A665}"/>
            </c:ext>
          </c:extLst>
        </c:ser>
        <c:dLbls>
          <c:showLegendKey val="0"/>
          <c:showVal val="0"/>
          <c:showCatName val="0"/>
          <c:showSerName val="0"/>
          <c:showPercent val="0"/>
          <c:showBubbleSize val="0"/>
        </c:dLbls>
        <c:marker val="1"/>
        <c:smooth val="0"/>
        <c:axId val="164420992"/>
        <c:axId val="167978112"/>
      </c:lineChart>
      <c:catAx>
        <c:axId val="164420992"/>
        <c:scaling>
          <c:orientation val="minMax"/>
        </c:scaling>
        <c:delete val="0"/>
        <c:axPos val="b"/>
        <c:numFmt formatCode="General" sourceLinked="0"/>
        <c:majorTickMark val="out"/>
        <c:minorTickMark val="none"/>
        <c:tickLblPos val="nextTo"/>
        <c:crossAx val="167978112"/>
        <c:crosses val="autoZero"/>
        <c:auto val="1"/>
        <c:lblAlgn val="ctr"/>
        <c:lblOffset val="100"/>
        <c:noMultiLvlLbl val="0"/>
      </c:catAx>
      <c:valAx>
        <c:axId val="167978112"/>
        <c:scaling>
          <c:orientation val="minMax"/>
        </c:scaling>
        <c:delete val="0"/>
        <c:axPos val="l"/>
        <c:majorGridlines/>
        <c:title>
          <c:tx>
            <c:rich>
              <a:bodyPr rot="-5400000" vert="horz"/>
              <a:lstStyle/>
              <a:p>
                <a:pPr>
                  <a:defRPr/>
                </a:pPr>
                <a:r>
                  <a:rPr lang="en-US"/>
                  <a:t>Nunmber of ARV Treatments</a:t>
                </a:r>
              </a:p>
            </c:rich>
          </c:tx>
          <c:overlay val="0"/>
        </c:title>
        <c:numFmt formatCode="_(* #,##0_);_(* \(#,##0\);_(* &quot;-&quot;??_);_(@_)" sourceLinked="1"/>
        <c:majorTickMark val="out"/>
        <c:minorTickMark val="none"/>
        <c:tickLblPos val="nextTo"/>
        <c:crossAx val="164420992"/>
        <c:crosses val="autoZero"/>
        <c:crossBetween val="between"/>
      </c:valAx>
    </c:plotArea>
    <c:legend>
      <c:legendPos val="r"/>
      <c:overlay val="0"/>
    </c:legend>
    <c:plotVisOnly val="1"/>
    <c:dispBlanksAs val="zero"/>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Multi Month Prescribing</a:t>
            </a:r>
            <a:r>
              <a:rPr lang="en-US" baseline="0"/>
              <a:t> and Treat All, Year 3</a:t>
            </a:r>
            <a:endParaRPr lang="en-US"/>
          </a:p>
        </c:rich>
      </c:tx>
      <c:overlay val="0"/>
    </c:title>
    <c:autoTitleDeleted val="0"/>
    <c:plotArea>
      <c:layout/>
      <c:areaChart>
        <c:grouping val="standard"/>
        <c:varyColors val="0"/>
        <c:ser>
          <c:idx val="0"/>
          <c:order val="0"/>
          <c:tx>
            <c:strRef>
              <c:f>'2 Months MMP'!$A$32</c:f>
              <c:strCache>
                <c:ptCount val="1"/>
                <c:pt idx="0">
                  <c:v>Patient Group 1</c:v>
                </c:pt>
              </c:strCache>
            </c:strRef>
          </c:tx>
          <c:cat>
            <c:strRef>
              <c:f>'2 Months MMP'!$B$31:$M$31</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'2 Months MMP'!$B$32:$M$32</c:f>
              <c:numCache>
                <c:formatCode>_(* #,##0.00_);_(* \(#,##0.00\);_(* "-"??_);_(@_)</c:formatCode>
                <c:ptCount val="12"/>
                <c:pt idx="0">
                  <c:v>120833.33333333333</c:v>
                </c:pt>
                <c:pt idx="2">
                  <c:v>126666.66666666666</c:v>
                </c:pt>
                <c:pt idx="4">
                  <c:v>132500</c:v>
                </c:pt>
                <c:pt idx="6">
                  <c:v>138333.33333333334</c:v>
                </c:pt>
                <c:pt idx="8">
                  <c:v>144166.66666666669</c:v>
                </c:pt>
                <c:pt idx="10">
                  <c:v>150000.00000000003</c:v>
                </c:pt>
              </c:numCache>
            </c:numRef>
          </c:val>
          <c:extLst>
            <c:ext xmlns:c16="http://schemas.microsoft.com/office/drawing/2014/chart" uri="{C3380CC4-5D6E-409C-BE32-E72D297353CC}">
              <c16:uniqueId val="{00000000-66D6-4AE8-8569-DCA8DADFE03B}"/>
            </c:ext>
          </c:extLst>
        </c:ser>
        <c:ser>
          <c:idx val="1"/>
          <c:order val="1"/>
          <c:tx>
            <c:strRef>
              <c:f>'2 Months MMP'!$A$33</c:f>
              <c:strCache>
                <c:ptCount val="1"/>
                <c:pt idx="0">
                  <c:v>Patient Group 2</c:v>
                </c:pt>
              </c:strCache>
            </c:strRef>
          </c:tx>
          <c:cat>
            <c:strRef>
              <c:f>'2 Months MMP'!$B$31:$M$31</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'2 Months MMP'!$B$33:$M$33</c:f>
              <c:numCache>
                <c:formatCode>_(* #,##0.00_);_(* \(#,##0.00\);_(* "-"??_);_(@_)</c:formatCode>
                <c:ptCount val="12"/>
                <c:pt idx="1">
                  <c:v>120833.33333333333</c:v>
                </c:pt>
                <c:pt idx="3">
                  <c:v>126666.66666666666</c:v>
                </c:pt>
                <c:pt idx="5">
                  <c:v>132500</c:v>
                </c:pt>
                <c:pt idx="7">
                  <c:v>138333.33333333334</c:v>
                </c:pt>
                <c:pt idx="9">
                  <c:v>144166.66666666669</c:v>
                </c:pt>
                <c:pt idx="11">
                  <c:v>150000.00000000003</c:v>
                </c:pt>
              </c:numCache>
            </c:numRef>
          </c:val>
          <c:extLst>
            <c:ext xmlns:c16="http://schemas.microsoft.com/office/drawing/2014/chart" uri="{C3380CC4-5D6E-409C-BE32-E72D297353CC}">
              <c16:uniqueId val="{00000001-66D6-4AE8-8569-DCA8DADFE03B}"/>
            </c:ext>
          </c:extLst>
        </c:ser>
        <c:ser>
          <c:idx val="2"/>
          <c:order val="2"/>
          <c:tx>
            <c:strRef>
              <c:f>'2 Months MMP'!$A$34</c:f>
              <c:strCache>
                <c:ptCount val="1"/>
                <c:pt idx="0">
                  <c:v>Total for ARV Treatment Stock for  Multi-Month Prescribing </c:v>
                </c:pt>
              </c:strCache>
            </c:strRef>
          </c:tx>
          <c:spPr>
            <a:solidFill>
              <a:schemeClr val="tx2">
                <a:lumMod val="60000"/>
                <a:lumOff val="40000"/>
              </a:schemeClr>
            </a:solidFill>
          </c:spPr>
          <c:cat>
            <c:strRef>
              <c:f>'2 Months MMP'!$B$31:$M$31</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'2 Months MMP'!$B$34:$M$34</c:f>
              <c:numCache>
                <c:formatCode>_(* #,##0_);_(* \(#,##0\);_(* "-"??_);_(@_)</c:formatCode>
                <c:ptCount val="12"/>
                <c:pt idx="0">
                  <c:v>120833.33333333333</c:v>
                </c:pt>
                <c:pt idx="1">
                  <c:v>120833.33333333333</c:v>
                </c:pt>
                <c:pt idx="2">
                  <c:v>126666.66666666666</c:v>
                </c:pt>
                <c:pt idx="3">
                  <c:v>126666.66666666666</c:v>
                </c:pt>
                <c:pt idx="4">
                  <c:v>132500</c:v>
                </c:pt>
                <c:pt idx="5">
                  <c:v>132500</c:v>
                </c:pt>
                <c:pt idx="6">
                  <c:v>138333.33333333334</c:v>
                </c:pt>
                <c:pt idx="7">
                  <c:v>138333.33333333334</c:v>
                </c:pt>
                <c:pt idx="8">
                  <c:v>144166.66666666669</c:v>
                </c:pt>
                <c:pt idx="9">
                  <c:v>144166.66666666669</c:v>
                </c:pt>
                <c:pt idx="10">
                  <c:v>150000.00000000003</c:v>
                </c:pt>
                <c:pt idx="11">
                  <c:v>150000.00000000003</c:v>
                </c:pt>
              </c:numCache>
            </c:numRef>
          </c:val>
          <c:extLst>
            <c:ext xmlns:c16="http://schemas.microsoft.com/office/drawing/2014/chart" uri="{C3380CC4-5D6E-409C-BE32-E72D297353CC}">
              <c16:uniqueId val="{00000002-66D6-4AE8-8569-DCA8DADFE03B}"/>
            </c:ext>
          </c:extLst>
        </c:ser>
        <c:ser>
          <c:idx val="3"/>
          <c:order val="3"/>
          <c:tx>
            <c:strRef>
              <c:f>'2 Months MMP'!$A$35</c:f>
              <c:strCache>
                <c:ptCount val="1"/>
                <c:pt idx="0">
                  <c:v>New Patients (Treat All) on Monthly Treatment</c:v>
                </c:pt>
              </c:strCache>
            </c:strRef>
          </c:tx>
          <c:spPr>
            <a:solidFill>
              <a:srgbClr val="92D050"/>
            </a:solidFill>
          </c:spPr>
          <c:cat>
            <c:strRef>
              <c:f>'2 Months MMP'!$B$31:$M$31</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'2 Months MMP'!$B$35:$M$35</c:f>
              <c:numCache>
                <c:formatCode>_(* #,##0.00_);_(* \(#,##0.00\);_(* "-"??_);_(@_)</c:formatCode>
                <c:ptCount val="12"/>
                <c:pt idx="0" formatCode="_(* #,##0_);_(* \(#,##0\);_(* &quot;-&quot;??_);_(@_)">
                  <c:v>1000</c:v>
                </c:pt>
                <c:pt idx="1">
                  <c:v>2000</c:v>
                </c:pt>
                <c:pt idx="2">
                  <c:v>3000</c:v>
                </c:pt>
                <c:pt idx="3">
                  <c:v>4000</c:v>
                </c:pt>
                <c:pt idx="4">
                  <c:v>5000</c:v>
                </c:pt>
                <c:pt idx="5">
                  <c:v>6000</c:v>
                </c:pt>
                <c:pt idx="6">
                  <c:v>7000</c:v>
                </c:pt>
                <c:pt idx="7">
                  <c:v>8000</c:v>
                </c:pt>
                <c:pt idx="8">
                  <c:v>9000</c:v>
                </c:pt>
                <c:pt idx="9">
                  <c:v>10000</c:v>
                </c:pt>
                <c:pt idx="10">
                  <c:v>11000</c:v>
                </c:pt>
                <c:pt idx="11">
                  <c:v>12000</c:v>
                </c:pt>
              </c:numCache>
            </c:numRef>
          </c:val>
          <c:extLst>
            <c:ext xmlns:c16="http://schemas.microsoft.com/office/drawing/2014/chart" uri="{C3380CC4-5D6E-409C-BE32-E72D297353CC}">
              <c16:uniqueId val="{00000003-66D6-4AE8-8569-DCA8DADFE03B}"/>
            </c:ext>
          </c:extLst>
        </c:ser>
        <c:ser>
          <c:idx val="4"/>
          <c:order val="4"/>
          <c:tx>
            <c:strRef>
              <c:f>'2 Months MMP'!$A$36</c:f>
              <c:strCache>
                <c:ptCount val="1"/>
                <c:pt idx="0">
                  <c:v>New Patients from Previous Year not on Multi-Month Prescribing Yet</c:v>
                </c:pt>
              </c:strCache>
            </c:strRef>
          </c:tx>
          <c:spPr>
            <a:solidFill>
              <a:schemeClr val="accent2">
                <a:lumMod val="75000"/>
              </a:schemeClr>
            </a:solidFill>
          </c:spPr>
          <c:cat>
            <c:strRef>
              <c:f>'2 Months MMP'!$B$31:$M$31</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'2 Months MMP'!$B$36:$M$36</c:f>
              <c:numCache>
                <c:formatCode>_(* #,##0_);_(* \(#,##0\);_(* "-"??_);_(@_)</c:formatCode>
                <c:ptCount val="12"/>
                <c:pt idx="0">
                  <c:v>32083.333333333332</c:v>
                </c:pt>
                <c:pt idx="1">
                  <c:v>29166.666666666668</c:v>
                </c:pt>
                <c:pt idx="2">
                  <c:v>26250</c:v>
                </c:pt>
                <c:pt idx="3">
                  <c:v>23333.333333333336</c:v>
                </c:pt>
                <c:pt idx="4">
                  <c:v>20416.666666666668</c:v>
                </c:pt>
                <c:pt idx="5">
                  <c:v>17500</c:v>
                </c:pt>
                <c:pt idx="6">
                  <c:v>14583.333333333336</c:v>
                </c:pt>
                <c:pt idx="7">
                  <c:v>11666.666666666668</c:v>
                </c:pt>
                <c:pt idx="8">
                  <c:v>8750</c:v>
                </c:pt>
                <c:pt idx="9">
                  <c:v>5833.3333333333358</c:v>
                </c:pt>
                <c:pt idx="10">
                  <c:v>2916.6666666666679</c:v>
                </c:pt>
                <c:pt idx="11">
                  <c:v>0</c:v>
                </c:pt>
              </c:numCache>
            </c:numRef>
          </c:val>
          <c:extLst>
            <c:ext xmlns:c16="http://schemas.microsoft.com/office/drawing/2014/chart" uri="{C3380CC4-5D6E-409C-BE32-E72D297353CC}">
              <c16:uniqueId val="{00000004-66D6-4AE8-8569-DCA8DADFE03B}"/>
            </c:ext>
          </c:extLst>
        </c:ser>
        <c:dLbls>
          <c:showLegendKey val="0"/>
          <c:showVal val="0"/>
          <c:showCatName val="0"/>
          <c:showSerName val="0"/>
          <c:showPercent val="0"/>
          <c:showBubbleSize val="0"/>
        </c:dLbls>
        <c:axId val="95199232"/>
        <c:axId val="95201152"/>
      </c:areaChart>
      <c:lineChart>
        <c:grouping val="standard"/>
        <c:varyColors val="0"/>
        <c:ser>
          <c:idx val="5"/>
          <c:order val="5"/>
          <c:tx>
            <c:strRef>
              <c:f>'2 Months MMP'!$A$37</c:f>
              <c:strCache>
                <c:ptCount val="1"/>
                <c:pt idx="0">
                  <c:v>Grand Total (Multi-Month and Treat All)</c:v>
                </c:pt>
              </c:strCache>
            </c:strRef>
          </c:tx>
          <c:cat>
            <c:strRef>
              <c:f>'2 Months MMP'!$B$31:$M$31</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'2 Months MMP'!$B$37:$M$37</c:f>
              <c:numCache>
                <c:formatCode>_(* #,##0_);_(* \(#,##0\);_(* "-"??_);_(@_)</c:formatCode>
                <c:ptCount val="12"/>
                <c:pt idx="0">
                  <c:v>153916.66666666666</c:v>
                </c:pt>
                <c:pt idx="1">
                  <c:v>152000</c:v>
                </c:pt>
                <c:pt idx="2">
                  <c:v>155916.66666666666</c:v>
                </c:pt>
                <c:pt idx="3">
                  <c:v>154000</c:v>
                </c:pt>
                <c:pt idx="4">
                  <c:v>157916.66666666666</c:v>
                </c:pt>
                <c:pt idx="5">
                  <c:v>156000</c:v>
                </c:pt>
                <c:pt idx="6">
                  <c:v>159916.66666666669</c:v>
                </c:pt>
                <c:pt idx="7">
                  <c:v>158000</c:v>
                </c:pt>
                <c:pt idx="8">
                  <c:v>161916.66666666669</c:v>
                </c:pt>
                <c:pt idx="9">
                  <c:v>160000.00000000003</c:v>
                </c:pt>
                <c:pt idx="10">
                  <c:v>163916.66666666669</c:v>
                </c:pt>
                <c:pt idx="11">
                  <c:v>162000.00000000003</c:v>
                </c:pt>
              </c:numCache>
            </c:numRef>
          </c:val>
          <c:smooth val="0"/>
          <c:extLst>
            <c:ext xmlns:c16="http://schemas.microsoft.com/office/drawing/2014/chart" uri="{C3380CC4-5D6E-409C-BE32-E72D297353CC}">
              <c16:uniqueId val="{00000005-66D6-4AE8-8569-DCA8DADFE03B}"/>
            </c:ext>
          </c:extLst>
        </c:ser>
        <c:dLbls>
          <c:showLegendKey val="0"/>
          <c:showVal val="0"/>
          <c:showCatName val="0"/>
          <c:showSerName val="0"/>
          <c:showPercent val="0"/>
          <c:showBubbleSize val="0"/>
        </c:dLbls>
        <c:marker val="1"/>
        <c:smooth val="0"/>
        <c:axId val="95199232"/>
        <c:axId val="95201152"/>
      </c:lineChart>
      <c:catAx>
        <c:axId val="95199232"/>
        <c:scaling>
          <c:orientation val="minMax"/>
        </c:scaling>
        <c:delete val="0"/>
        <c:axPos val="b"/>
        <c:numFmt formatCode="General" sourceLinked="0"/>
        <c:majorTickMark val="out"/>
        <c:minorTickMark val="none"/>
        <c:tickLblPos val="nextTo"/>
        <c:crossAx val="95201152"/>
        <c:crosses val="autoZero"/>
        <c:auto val="1"/>
        <c:lblAlgn val="ctr"/>
        <c:lblOffset val="100"/>
        <c:noMultiLvlLbl val="0"/>
      </c:catAx>
      <c:valAx>
        <c:axId val="95201152"/>
        <c:scaling>
          <c:orientation val="minMax"/>
        </c:scaling>
        <c:delete val="0"/>
        <c:axPos val="l"/>
        <c:majorGridlines/>
        <c:numFmt formatCode="_(* #,##0.00_);_(* \(#,##0.00\);_(* &quot;-&quot;??_);_(@_)" sourceLinked="1"/>
        <c:majorTickMark val="out"/>
        <c:minorTickMark val="none"/>
        <c:tickLblPos val="nextTo"/>
        <c:crossAx val="95199232"/>
        <c:crosses val="autoZero"/>
        <c:crossBetween val="between"/>
      </c:valAx>
    </c:plotArea>
    <c:legend>
      <c:legendPos val="r"/>
      <c:legendEntry>
        <c:idx val="0"/>
        <c:delete val="1"/>
      </c:legendEntry>
      <c:legendEntry>
        <c:idx val="1"/>
        <c:delete val="1"/>
      </c:legendEntry>
      <c:overlay val="0"/>
    </c:legend>
    <c:plotVisOnly val="1"/>
    <c:dispBlanksAs val="zero"/>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Multi-Month Prescribing</a:t>
            </a:r>
            <a:r>
              <a:rPr lang="en-US" baseline="0"/>
              <a:t> and Treat All, Year 1</a:t>
            </a:r>
            <a:endParaRPr lang="en-US"/>
          </a:p>
        </c:rich>
      </c:tx>
      <c:overlay val="0"/>
    </c:title>
    <c:autoTitleDeleted val="0"/>
    <c:plotArea>
      <c:layout/>
      <c:areaChart>
        <c:grouping val="standard"/>
        <c:varyColors val="0"/>
        <c:ser>
          <c:idx val="0"/>
          <c:order val="0"/>
          <c:tx>
            <c:strRef>
              <c:f>'3 Months MMP'!$A$12</c:f>
              <c:strCache>
                <c:ptCount val="1"/>
                <c:pt idx="0">
                  <c:v>Patient Group 1</c:v>
                </c:pt>
              </c:strCache>
            </c:strRef>
          </c:tx>
          <c:cat>
            <c:strRef>
              <c:f>'3 Months MMP'!$B$11:$M$11</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'3 Months MMP'!$B$12:$M$12</c:f>
              <c:numCache>
                <c:formatCode>_(* #,##0_);_(* \(#,##0\);_(* "-"??_);_(@_)</c:formatCode>
                <c:ptCount val="12"/>
                <c:pt idx="0">
                  <c:v>100000</c:v>
                </c:pt>
                <c:pt idx="3">
                  <c:v>100000</c:v>
                </c:pt>
                <c:pt idx="6">
                  <c:v>100000</c:v>
                </c:pt>
                <c:pt idx="9">
                  <c:v>100000</c:v>
                </c:pt>
              </c:numCache>
            </c:numRef>
          </c:val>
          <c:extLst>
            <c:ext xmlns:c16="http://schemas.microsoft.com/office/drawing/2014/chart" uri="{C3380CC4-5D6E-409C-BE32-E72D297353CC}">
              <c16:uniqueId val="{00000000-4C65-4E41-A4D0-E690D2FBBCA1}"/>
            </c:ext>
          </c:extLst>
        </c:ser>
        <c:ser>
          <c:idx val="1"/>
          <c:order val="1"/>
          <c:tx>
            <c:strRef>
              <c:f>'3 Months MMP'!$A$13</c:f>
              <c:strCache>
                <c:ptCount val="1"/>
                <c:pt idx="0">
                  <c:v>Patient Group 2</c:v>
                </c:pt>
              </c:strCache>
            </c:strRef>
          </c:tx>
          <c:cat>
            <c:strRef>
              <c:f>'3 Months MMP'!$B$11:$M$11</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'3 Months MMP'!$B$13:$M$13</c:f>
              <c:numCache>
                <c:formatCode>_(* #,##0_);_(* \(#,##0\);_(* "-"??_);_(@_)</c:formatCode>
                <c:ptCount val="12"/>
                <c:pt idx="0">
                  <c:v>33333.333333333336</c:v>
                </c:pt>
                <c:pt idx="1">
                  <c:v>100000</c:v>
                </c:pt>
                <c:pt idx="4">
                  <c:v>100000</c:v>
                </c:pt>
                <c:pt idx="7">
                  <c:v>100000</c:v>
                </c:pt>
                <c:pt idx="10">
                  <c:v>100000</c:v>
                </c:pt>
              </c:numCache>
            </c:numRef>
          </c:val>
          <c:extLst>
            <c:ext xmlns:c16="http://schemas.microsoft.com/office/drawing/2014/chart" uri="{C3380CC4-5D6E-409C-BE32-E72D297353CC}">
              <c16:uniqueId val="{00000001-4C65-4E41-A4D0-E690D2FBBCA1}"/>
            </c:ext>
          </c:extLst>
        </c:ser>
        <c:ser>
          <c:idx val="2"/>
          <c:order val="2"/>
          <c:tx>
            <c:strRef>
              <c:f>'3 Months MMP'!$A$14</c:f>
              <c:strCache>
                <c:ptCount val="1"/>
                <c:pt idx="0">
                  <c:v>Patient Group 3</c:v>
                </c:pt>
              </c:strCache>
            </c:strRef>
          </c:tx>
          <c:cat>
            <c:strRef>
              <c:f>'3 Months MMP'!$B$11:$M$11</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'3 Months MMP'!$B$14:$M$14</c:f>
              <c:numCache>
                <c:formatCode>_(* #,##0_);_(* \(#,##0\);_(* "-"??_);_(@_)</c:formatCode>
                <c:ptCount val="12"/>
                <c:pt idx="0">
                  <c:v>33333.333333333336</c:v>
                </c:pt>
                <c:pt idx="1">
                  <c:v>33333.333333333336</c:v>
                </c:pt>
                <c:pt idx="2">
                  <c:v>100000</c:v>
                </c:pt>
                <c:pt idx="5">
                  <c:v>100000</c:v>
                </c:pt>
                <c:pt idx="8">
                  <c:v>100000</c:v>
                </c:pt>
                <c:pt idx="11">
                  <c:v>100000</c:v>
                </c:pt>
              </c:numCache>
            </c:numRef>
          </c:val>
          <c:extLst>
            <c:ext xmlns:c16="http://schemas.microsoft.com/office/drawing/2014/chart" uri="{C3380CC4-5D6E-409C-BE32-E72D297353CC}">
              <c16:uniqueId val="{00000002-4C65-4E41-A4D0-E690D2FBBCA1}"/>
            </c:ext>
          </c:extLst>
        </c:ser>
        <c:ser>
          <c:idx val="3"/>
          <c:order val="3"/>
          <c:tx>
            <c:strRef>
              <c:f>'3 Months MMP'!$A$15</c:f>
              <c:strCache>
                <c:ptCount val="1"/>
                <c:pt idx="0">
                  <c:v>Total ARV Treatment Stock for  Multi-Month Prescribing Phase-In (first 3 months), and Total for ARV Treatment Stock for  Multi-Month Prescribing for the remainder of the year</c:v>
                </c:pt>
              </c:strCache>
            </c:strRef>
          </c:tx>
          <c:spPr>
            <a:solidFill>
              <a:schemeClr val="tx2">
                <a:lumMod val="60000"/>
                <a:lumOff val="40000"/>
              </a:schemeClr>
            </a:solidFill>
          </c:spPr>
          <c:cat>
            <c:strRef>
              <c:f>'3 Months MMP'!$B$11:$M$11</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'3 Months MMP'!$B$15:$M$15</c:f>
              <c:numCache>
                <c:formatCode>_(* #,##0_);_(* \(#,##0\);_(* "-"??_);_(@_)</c:formatCode>
                <c:ptCount val="12"/>
                <c:pt idx="0">
                  <c:v>166666.66666666669</c:v>
                </c:pt>
                <c:pt idx="1">
                  <c:v>133333.33333333334</c:v>
                </c:pt>
                <c:pt idx="2">
                  <c:v>100000</c:v>
                </c:pt>
                <c:pt idx="3">
                  <c:v>100000</c:v>
                </c:pt>
                <c:pt idx="4">
                  <c:v>100000</c:v>
                </c:pt>
                <c:pt idx="5">
                  <c:v>100000</c:v>
                </c:pt>
                <c:pt idx="6">
                  <c:v>100000</c:v>
                </c:pt>
                <c:pt idx="7">
                  <c:v>100000</c:v>
                </c:pt>
                <c:pt idx="8">
                  <c:v>100000</c:v>
                </c:pt>
                <c:pt idx="9">
                  <c:v>100000</c:v>
                </c:pt>
                <c:pt idx="10">
                  <c:v>100000</c:v>
                </c:pt>
                <c:pt idx="11">
                  <c:v>100000</c:v>
                </c:pt>
              </c:numCache>
            </c:numRef>
          </c:val>
          <c:extLst>
            <c:ext xmlns:c16="http://schemas.microsoft.com/office/drawing/2014/chart" uri="{C3380CC4-5D6E-409C-BE32-E72D297353CC}">
              <c16:uniqueId val="{00000003-4C65-4E41-A4D0-E690D2FBBCA1}"/>
            </c:ext>
          </c:extLst>
        </c:ser>
        <c:ser>
          <c:idx val="4"/>
          <c:order val="4"/>
          <c:tx>
            <c:strRef>
              <c:f>'3 Months MMP'!$A$16</c:f>
              <c:strCache>
                <c:ptCount val="1"/>
                <c:pt idx="0">
                  <c:v>New Patients (Treat All)  on Monthly Prescribing</c:v>
                </c:pt>
              </c:strCache>
            </c:strRef>
          </c:tx>
          <c:spPr>
            <a:solidFill>
              <a:srgbClr val="92D050"/>
            </a:solidFill>
          </c:spPr>
          <c:cat>
            <c:strRef>
              <c:f>'3 Months MMP'!$B$11:$M$11</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'3 Months MMP'!$B$16:$M$16</c:f>
              <c:numCache>
                <c:formatCode>_(* #,##0.00_);_(* \(#,##0.00\);_(* "-"??_);_(@_)</c:formatCode>
                <c:ptCount val="12"/>
                <c:pt idx="0" formatCode="_(* #,##0_);_(* \(#,##0\);_(* &quot;-&quot;??_);_(@_)">
                  <c:v>1250</c:v>
                </c:pt>
                <c:pt idx="1">
                  <c:v>2500</c:v>
                </c:pt>
                <c:pt idx="2">
                  <c:v>3750</c:v>
                </c:pt>
                <c:pt idx="3">
                  <c:v>5000</c:v>
                </c:pt>
                <c:pt idx="4">
                  <c:v>6250</c:v>
                </c:pt>
                <c:pt idx="5">
                  <c:v>7500</c:v>
                </c:pt>
                <c:pt idx="6">
                  <c:v>8750</c:v>
                </c:pt>
                <c:pt idx="7">
                  <c:v>10000</c:v>
                </c:pt>
                <c:pt idx="8">
                  <c:v>11250</c:v>
                </c:pt>
                <c:pt idx="9">
                  <c:v>12500</c:v>
                </c:pt>
                <c:pt idx="10">
                  <c:v>13750</c:v>
                </c:pt>
                <c:pt idx="11">
                  <c:v>15000</c:v>
                </c:pt>
              </c:numCache>
            </c:numRef>
          </c:val>
          <c:extLst>
            <c:ext xmlns:c16="http://schemas.microsoft.com/office/drawing/2014/chart" uri="{C3380CC4-5D6E-409C-BE32-E72D297353CC}">
              <c16:uniqueId val="{00000004-4C65-4E41-A4D0-E690D2FBBCA1}"/>
            </c:ext>
          </c:extLst>
        </c:ser>
        <c:ser>
          <c:idx val="5"/>
          <c:order val="5"/>
          <c:tx>
            <c:strRef>
              <c:f>'3 Months MMP'!$A$17</c:f>
              <c:strCache>
                <c:ptCount val="1"/>
                <c:pt idx="0">
                  <c:v>New Patients from Previous Year not on Multi-Month Prescribing Yet</c:v>
                </c:pt>
              </c:strCache>
            </c:strRef>
          </c:tx>
          <c:cat>
            <c:strRef>
              <c:f>'3 Months MMP'!$B$11:$M$11</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'3 Months MMP'!$B$17:$M$17</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4C65-4E41-A4D0-E690D2FBBCA1}"/>
            </c:ext>
          </c:extLst>
        </c:ser>
        <c:dLbls>
          <c:showLegendKey val="0"/>
          <c:showVal val="0"/>
          <c:showCatName val="0"/>
          <c:showSerName val="0"/>
          <c:showPercent val="0"/>
          <c:showBubbleSize val="0"/>
        </c:dLbls>
        <c:axId val="168043648"/>
        <c:axId val="168045184"/>
      </c:areaChart>
      <c:lineChart>
        <c:grouping val="standard"/>
        <c:varyColors val="0"/>
        <c:ser>
          <c:idx val="6"/>
          <c:order val="6"/>
          <c:tx>
            <c:strRef>
              <c:f>'3 Months MMP'!$A$18</c:f>
              <c:strCache>
                <c:ptCount val="1"/>
                <c:pt idx="0">
                  <c:v>Grand Total (Multi-Month and Treat All)</c:v>
                </c:pt>
              </c:strCache>
            </c:strRef>
          </c:tx>
          <c:spPr>
            <a:ln>
              <a:solidFill>
                <a:schemeClr val="accent6"/>
              </a:solidFill>
            </a:ln>
          </c:spPr>
          <c:marker>
            <c:symbol val="circle"/>
            <c:size val="7"/>
            <c:spPr>
              <a:solidFill>
                <a:srgbClr val="FFC000"/>
              </a:solidFill>
            </c:spPr>
          </c:marker>
          <c:cat>
            <c:strRef>
              <c:f>'3 Months MMP'!$B$11:$M$11</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'3 Months MMP'!$B$18:$M$18</c:f>
              <c:numCache>
                <c:formatCode>_(* #,##0_);_(* \(#,##0\);_(* "-"??_);_(@_)</c:formatCode>
                <c:ptCount val="12"/>
                <c:pt idx="0">
                  <c:v>167916.66666666669</c:v>
                </c:pt>
                <c:pt idx="1">
                  <c:v>135833.33333333334</c:v>
                </c:pt>
                <c:pt idx="2">
                  <c:v>103750</c:v>
                </c:pt>
                <c:pt idx="3">
                  <c:v>105000</c:v>
                </c:pt>
                <c:pt idx="4">
                  <c:v>106250</c:v>
                </c:pt>
                <c:pt idx="5">
                  <c:v>107500</c:v>
                </c:pt>
                <c:pt idx="6">
                  <c:v>108750</c:v>
                </c:pt>
                <c:pt idx="7">
                  <c:v>110000</c:v>
                </c:pt>
                <c:pt idx="8">
                  <c:v>111250</c:v>
                </c:pt>
                <c:pt idx="9">
                  <c:v>112500</c:v>
                </c:pt>
                <c:pt idx="10">
                  <c:v>113750</c:v>
                </c:pt>
                <c:pt idx="11">
                  <c:v>115000</c:v>
                </c:pt>
              </c:numCache>
            </c:numRef>
          </c:val>
          <c:smooth val="0"/>
          <c:extLst>
            <c:ext xmlns:c16="http://schemas.microsoft.com/office/drawing/2014/chart" uri="{C3380CC4-5D6E-409C-BE32-E72D297353CC}">
              <c16:uniqueId val="{00000006-4C65-4E41-A4D0-E690D2FBBCA1}"/>
            </c:ext>
          </c:extLst>
        </c:ser>
        <c:dLbls>
          <c:showLegendKey val="0"/>
          <c:showVal val="0"/>
          <c:showCatName val="0"/>
          <c:showSerName val="0"/>
          <c:showPercent val="0"/>
          <c:showBubbleSize val="0"/>
        </c:dLbls>
        <c:marker val="1"/>
        <c:smooth val="0"/>
        <c:axId val="168043648"/>
        <c:axId val="168045184"/>
      </c:lineChart>
      <c:catAx>
        <c:axId val="168043648"/>
        <c:scaling>
          <c:orientation val="minMax"/>
        </c:scaling>
        <c:delete val="0"/>
        <c:axPos val="b"/>
        <c:numFmt formatCode="General" sourceLinked="0"/>
        <c:majorTickMark val="out"/>
        <c:minorTickMark val="none"/>
        <c:tickLblPos val="nextTo"/>
        <c:crossAx val="168045184"/>
        <c:crosses val="autoZero"/>
        <c:auto val="1"/>
        <c:lblAlgn val="ctr"/>
        <c:lblOffset val="100"/>
        <c:noMultiLvlLbl val="0"/>
      </c:catAx>
      <c:valAx>
        <c:axId val="168045184"/>
        <c:scaling>
          <c:orientation val="minMax"/>
        </c:scaling>
        <c:delete val="0"/>
        <c:axPos val="l"/>
        <c:majorGridlines/>
        <c:numFmt formatCode="_(* #,##0_);_(* \(#,##0\);_(* &quot;-&quot;??_);_(@_)" sourceLinked="1"/>
        <c:majorTickMark val="out"/>
        <c:minorTickMark val="none"/>
        <c:tickLblPos val="nextTo"/>
        <c:crossAx val="168043648"/>
        <c:crosses val="autoZero"/>
        <c:crossBetween val="between"/>
      </c:valAx>
    </c:plotArea>
    <c:legend>
      <c:legendPos val="r"/>
      <c:legendEntry>
        <c:idx val="0"/>
        <c:delete val="1"/>
      </c:legendEntry>
      <c:legendEntry>
        <c:idx val="1"/>
        <c:delete val="1"/>
      </c:legendEntry>
      <c:legendEntry>
        <c:idx val="2"/>
        <c:delete val="1"/>
      </c:legendEntry>
      <c:overlay val="0"/>
    </c:legend>
    <c:plotVisOnly val="1"/>
    <c:dispBlanksAs val="zero"/>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Multi-Month Prescribing</a:t>
            </a:r>
            <a:r>
              <a:rPr lang="en-US" baseline="0"/>
              <a:t> and Treat All, Year 2</a:t>
            </a:r>
            <a:endParaRPr lang="en-US"/>
          </a:p>
        </c:rich>
      </c:tx>
      <c:overlay val="0"/>
    </c:title>
    <c:autoTitleDeleted val="0"/>
    <c:plotArea>
      <c:layout/>
      <c:areaChart>
        <c:grouping val="standard"/>
        <c:varyColors val="0"/>
        <c:ser>
          <c:idx val="0"/>
          <c:order val="0"/>
          <c:tx>
            <c:strRef>
              <c:f>'3 Months MMP'!$A$22</c:f>
              <c:strCache>
                <c:ptCount val="1"/>
                <c:pt idx="0">
                  <c:v>Patient Group 1</c:v>
                </c:pt>
              </c:strCache>
            </c:strRef>
          </c:tx>
          <c:cat>
            <c:strRef>
              <c:f>'3 Months MMP'!$B$21:$M$21</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'3 Months MMP'!$B$22:$M$22</c:f>
              <c:numCache>
                <c:formatCode>_(* #,##0.00_);_(* \(#,##0.00\);_(* "-"??_);_(@_)</c:formatCode>
                <c:ptCount val="12"/>
                <c:pt idx="0">
                  <c:v>103750</c:v>
                </c:pt>
                <c:pt idx="3">
                  <c:v>107500</c:v>
                </c:pt>
                <c:pt idx="6">
                  <c:v>111250</c:v>
                </c:pt>
                <c:pt idx="9">
                  <c:v>115000</c:v>
                </c:pt>
              </c:numCache>
            </c:numRef>
          </c:val>
          <c:extLst>
            <c:ext xmlns:c16="http://schemas.microsoft.com/office/drawing/2014/chart" uri="{C3380CC4-5D6E-409C-BE32-E72D297353CC}">
              <c16:uniqueId val="{00000000-125C-4021-91A6-F849D10E39C2}"/>
            </c:ext>
          </c:extLst>
        </c:ser>
        <c:ser>
          <c:idx val="1"/>
          <c:order val="1"/>
          <c:tx>
            <c:strRef>
              <c:f>'3 Months MMP'!$A$23</c:f>
              <c:strCache>
                <c:ptCount val="1"/>
                <c:pt idx="0">
                  <c:v>Patient Group 2</c:v>
                </c:pt>
              </c:strCache>
            </c:strRef>
          </c:tx>
          <c:cat>
            <c:strRef>
              <c:f>'3 Months MMP'!$B$21:$M$21</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'3 Months MMP'!$B$23:$M$23</c:f>
              <c:numCache>
                <c:formatCode>_(* #,##0.00_);_(* \(#,##0.00\);_(* "-"??_);_(@_)</c:formatCode>
                <c:ptCount val="12"/>
                <c:pt idx="1">
                  <c:v>103750</c:v>
                </c:pt>
                <c:pt idx="4">
                  <c:v>107500</c:v>
                </c:pt>
                <c:pt idx="7">
                  <c:v>111250</c:v>
                </c:pt>
                <c:pt idx="10">
                  <c:v>115000</c:v>
                </c:pt>
              </c:numCache>
            </c:numRef>
          </c:val>
          <c:extLst>
            <c:ext xmlns:c16="http://schemas.microsoft.com/office/drawing/2014/chart" uri="{C3380CC4-5D6E-409C-BE32-E72D297353CC}">
              <c16:uniqueId val="{00000001-125C-4021-91A6-F849D10E39C2}"/>
            </c:ext>
          </c:extLst>
        </c:ser>
        <c:ser>
          <c:idx val="2"/>
          <c:order val="2"/>
          <c:tx>
            <c:strRef>
              <c:f>'3 Months MMP'!$A$24</c:f>
              <c:strCache>
                <c:ptCount val="1"/>
                <c:pt idx="0">
                  <c:v>Patient Group 3</c:v>
                </c:pt>
              </c:strCache>
            </c:strRef>
          </c:tx>
          <c:cat>
            <c:strRef>
              <c:f>'3 Months MMP'!$B$21:$M$21</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'3 Months MMP'!$B$24:$M$24</c:f>
              <c:numCache>
                <c:formatCode>_(* #,##0.00_);_(* \(#,##0.00\);_(* "-"??_);_(@_)</c:formatCode>
                <c:ptCount val="12"/>
                <c:pt idx="2">
                  <c:v>103750</c:v>
                </c:pt>
                <c:pt idx="5">
                  <c:v>107500</c:v>
                </c:pt>
                <c:pt idx="8">
                  <c:v>111250</c:v>
                </c:pt>
                <c:pt idx="11">
                  <c:v>115000</c:v>
                </c:pt>
              </c:numCache>
            </c:numRef>
          </c:val>
          <c:extLst>
            <c:ext xmlns:c16="http://schemas.microsoft.com/office/drawing/2014/chart" uri="{C3380CC4-5D6E-409C-BE32-E72D297353CC}">
              <c16:uniqueId val="{00000002-125C-4021-91A6-F849D10E39C2}"/>
            </c:ext>
          </c:extLst>
        </c:ser>
        <c:ser>
          <c:idx val="3"/>
          <c:order val="3"/>
          <c:tx>
            <c:strRef>
              <c:f>'3 Months MMP'!$A$25</c:f>
              <c:strCache>
                <c:ptCount val="1"/>
                <c:pt idx="0">
                  <c:v>Total for ARV Treatment Stock for  Multi-Month Prescribing </c:v>
                </c:pt>
              </c:strCache>
            </c:strRef>
          </c:tx>
          <c:spPr>
            <a:solidFill>
              <a:schemeClr val="tx2">
                <a:lumMod val="60000"/>
                <a:lumOff val="40000"/>
              </a:schemeClr>
            </a:solidFill>
          </c:spPr>
          <c:cat>
            <c:strRef>
              <c:f>'3 Months MMP'!$B$21:$M$21</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'3 Months MMP'!$B$25:$M$25</c:f>
              <c:numCache>
                <c:formatCode>_(* #,##0_);_(* \(#,##0\);_(* "-"??_);_(@_)</c:formatCode>
                <c:ptCount val="12"/>
                <c:pt idx="0">
                  <c:v>103750</c:v>
                </c:pt>
                <c:pt idx="1">
                  <c:v>103750</c:v>
                </c:pt>
                <c:pt idx="2">
                  <c:v>103750</c:v>
                </c:pt>
                <c:pt idx="3">
                  <c:v>107500</c:v>
                </c:pt>
                <c:pt idx="4">
                  <c:v>107500</c:v>
                </c:pt>
                <c:pt idx="5">
                  <c:v>107500</c:v>
                </c:pt>
                <c:pt idx="6">
                  <c:v>111250</c:v>
                </c:pt>
                <c:pt idx="7">
                  <c:v>111250</c:v>
                </c:pt>
                <c:pt idx="8">
                  <c:v>111250</c:v>
                </c:pt>
                <c:pt idx="9">
                  <c:v>115000</c:v>
                </c:pt>
                <c:pt idx="10">
                  <c:v>115000</c:v>
                </c:pt>
                <c:pt idx="11">
                  <c:v>115000</c:v>
                </c:pt>
              </c:numCache>
            </c:numRef>
          </c:val>
          <c:extLst>
            <c:ext xmlns:c16="http://schemas.microsoft.com/office/drawing/2014/chart" uri="{C3380CC4-5D6E-409C-BE32-E72D297353CC}">
              <c16:uniqueId val="{00000003-125C-4021-91A6-F849D10E39C2}"/>
            </c:ext>
          </c:extLst>
        </c:ser>
        <c:ser>
          <c:idx val="4"/>
          <c:order val="4"/>
          <c:tx>
            <c:strRef>
              <c:f>'3 Months MMP'!$A$26</c:f>
              <c:strCache>
                <c:ptCount val="1"/>
                <c:pt idx="0">
                  <c:v>New Patients (Treat All)  on Monthly Prescribing</c:v>
                </c:pt>
              </c:strCache>
            </c:strRef>
          </c:tx>
          <c:spPr>
            <a:solidFill>
              <a:srgbClr val="92D050"/>
            </a:solidFill>
          </c:spPr>
          <c:cat>
            <c:strRef>
              <c:f>'3 Months MMP'!$B$21:$M$21</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'3 Months MMP'!$B$26:$M$26</c:f>
              <c:numCache>
                <c:formatCode>_(* #,##0.00_);_(* \(#,##0.00\);_(* "-"??_);_(@_)</c:formatCode>
                <c:ptCount val="12"/>
                <c:pt idx="0" formatCode="_(* #,##0_);_(* \(#,##0\);_(* &quot;-&quot;??_);_(@_)">
                  <c:v>2916.6666666666665</c:v>
                </c:pt>
                <c:pt idx="1">
                  <c:v>5833.333333333333</c:v>
                </c:pt>
                <c:pt idx="2">
                  <c:v>8750</c:v>
                </c:pt>
                <c:pt idx="3">
                  <c:v>11666.666666666666</c:v>
                </c:pt>
                <c:pt idx="4">
                  <c:v>14583.333333333332</c:v>
                </c:pt>
                <c:pt idx="5">
                  <c:v>17500</c:v>
                </c:pt>
                <c:pt idx="6">
                  <c:v>20416.666666666664</c:v>
                </c:pt>
                <c:pt idx="7">
                  <c:v>23333.333333333332</c:v>
                </c:pt>
                <c:pt idx="8">
                  <c:v>26250</c:v>
                </c:pt>
                <c:pt idx="9">
                  <c:v>29166.666666666664</c:v>
                </c:pt>
                <c:pt idx="10">
                  <c:v>32083.333333333332</c:v>
                </c:pt>
                <c:pt idx="11">
                  <c:v>35000</c:v>
                </c:pt>
              </c:numCache>
            </c:numRef>
          </c:val>
          <c:extLst>
            <c:ext xmlns:c16="http://schemas.microsoft.com/office/drawing/2014/chart" uri="{C3380CC4-5D6E-409C-BE32-E72D297353CC}">
              <c16:uniqueId val="{00000004-125C-4021-91A6-F849D10E39C2}"/>
            </c:ext>
          </c:extLst>
        </c:ser>
        <c:ser>
          <c:idx val="5"/>
          <c:order val="5"/>
          <c:tx>
            <c:strRef>
              <c:f>'3 Months MMP'!$A$27</c:f>
              <c:strCache>
                <c:ptCount val="1"/>
                <c:pt idx="0">
                  <c:v>New Patients from Previous Year not on Multi-Month Prescribing Yet</c:v>
                </c:pt>
              </c:strCache>
            </c:strRef>
          </c:tx>
          <c:spPr>
            <a:solidFill>
              <a:schemeClr val="accent2">
                <a:lumMod val="75000"/>
              </a:schemeClr>
            </a:solidFill>
          </c:spPr>
          <c:cat>
            <c:strRef>
              <c:f>'3 Months MMP'!$B$21:$M$21</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'3 Months MMP'!$B$27:$M$27</c:f>
              <c:numCache>
                <c:formatCode>_(* #,##0_);_(* \(#,##0\);_(* "-"??_);_(@_)</c:formatCode>
                <c:ptCount val="12"/>
                <c:pt idx="0">
                  <c:v>13750</c:v>
                </c:pt>
                <c:pt idx="1">
                  <c:v>12500</c:v>
                </c:pt>
                <c:pt idx="2">
                  <c:v>11250</c:v>
                </c:pt>
                <c:pt idx="3">
                  <c:v>10000</c:v>
                </c:pt>
                <c:pt idx="4">
                  <c:v>8750</c:v>
                </c:pt>
                <c:pt idx="5">
                  <c:v>7500</c:v>
                </c:pt>
                <c:pt idx="6">
                  <c:v>6250</c:v>
                </c:pt>
                <c:pt idx="7">
                  <c:v>5000</c:v>
                </c:pt>
                <c:pt idx="8">
                  <c:v>3750</c:v>
                </c:pt>
                <c:pt idx="9">
                  <c:v>2500</c:v>
                </c:pt>
                <c:pt idx="10">
                  <c:v>1250</c:v>
                </c:pt>
                <c:pt idx="11">
                  <c:v>0</c:v>
                </c:pt>
              </c:numCache>
            </c:numRef>
          </c:val>
          <c:extLst>
            <c:ext xmlns:c16="http://schemas.microsoft.com/office/drawing/2014/chart" uri="{C3380CC4-5D6E-409C-BE32-E72D297353CC}">
              <c16:uniqueId val="{00000005-125C-4021-91A6-F849D10E39C2}"/>
            </c:ext>
          </c:extLst>
        </c:ser>
        <c:dLbls>
          <c:showLegendKey val="0"/>
          <c:showVal val="0"/>
          <c:showCatName val="0"/>
          <c:showSerName val="0"/>
          <c:showPercent val="0"/>
          <c:showBubbleSize val="0"/>
        </c:dLbls>
        <c:axId val="168891904"/>
        <c:axId val="168893440"/>
      </c:areaChart>
      <c:lineChart>
        <c:grouping val="standard"/>
        <c:varyColors val="0"/>
        <c:ser>
          <c:idx val="6"/>
          <c:order val="6"/>
          <c:tx>
            <c:strRef>
              <c:f>'3 Months MMP'!$A$28</c:f>
              <c:strCache>
                <c:ptCount val="1"/>
                <c:pt idx="0">
                  <c:v>Grand Total (Multi-Month and Treat All)</c:v>
                </c:pt>
              </c:strCache>
            </c:strRef>
          </c:tx>
          <c:spPr>
            <a:ln>
              <a:solidFill>
                <a:srgbClr val="FFC000"/>
              </a:solidFill>
            </a:ln>
          </c:spPr>
          <c:marker>
            <c:symbol val="circle"/>
            <c:size val="7"/>
            <c:spPr>
              <a:solidFill>
                <a:srgbClr val="FFC000"/>
              </a:solidFill>
            </c:spPr>
          </c:marker>
          <c:cat>
            <c:strRef>
              <c:f>'3 Months MMP'!$B$21:$M$21</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'3 Months MMP'!$B$28:$M$28</c:f>
              <c:numCache>
                <c:formatCode>_(* #,##0_);_(* \(#,##0\);_(* "-"??_);_(@_)</c:formatCode>
                <c:ptCount val="12"/>
                <c:pt idx="0">
                  <c:v>120416.66666666667</c:v>
                </c:pt>
                <c:pt idx="1">
                  <c:v>122083.33333333333</c:v>
                </c:pt>
                <c:pt idx="2">
                  <c:v>123750</c:v>
                </c:pt>
                <c:pt idx="3">
                  <c:v>129166.66666666667</c:v>
                </c:pt>
                <c:pt idx="4">
                  <c:v>130833.33333333333</c:v>
                </c:pt>
                <c:pt idx="5">
                  <c:v>132500</c:v>
                </c:pt>
                <c:pt idx="6">
                  <c:v>137916.66666666666</c:v>
                </c:pt>
                <c:pt idx="7">
                  <c:v>139583.33333333334</c:v>
                </c:pt>
                <c:pt idx="8">
                  <c:v>141250</c:v>
                </c:pt>
                <c:pt idx="9">
                  <c:v>146666.66666666666</c:v>
                </c:pt>
                <c:pt idx="10">
                  <c:v>148333.33333333334</c:v>
                </c:pt>
                <c:pt idx="11">
                  <c:v>150000</c:v>
                </c:pt>
              </c:numCache>
            </c:numRef>
          </c:val>
          <c:smooth val="0"/>
          <c:extLst>
            <c:ext xmlns:c16="http://schemas.microsoft.com/office/drawing/2014/chart" uri="{C3380CC4-5D6E-409C-BE32-E72D297353CC}">
              <c16:uniqueId val="{00000006-125C-4021-91A6-F849D10E39C2}"/>
            </c:ext>
          </c:extLst>
        </c:ser>
        <c:dLbls>
          <c:showLegendKey val="0"/>
          <c:showVal val="0"/>
          <c:showCatName val="0"/>
          <c:showSerName val="0"/>
          <c:showPercent val="0"/>
          <c:showBubbleSize val="0"/>
        </c:dLbls>
        <c:marker val="1"/>
        <c:smooth val="0"/>
        <c:axId val="168891904"/>
        <c:axId val="168893440"/>
      </c:lineChart>
      <c:catAx>
        <c:axId val="168891904"/>
        <c:scaling>
          <c:orientation val="minMax"/>
        </c:scaling>
        <c:delete val="0"/>
        <c:axPos val="b"/>
        <c:numFmt formatCode="General" sourceLinked="0"/>
        <c:majorTickMark val="out"/>
        <c:minorTickMark val="none"/>
        <c:tickLblPos val="nextTo"/>
        <c:crossAx val="168893440"/>
        <c:crosses val="autoZero"/>
        <c:auto val="1"/>
        <c:lblAlgn val="ctr"/>
        <c:lblOffset val="100"/>
        <c:noMultiLvlLbl val="0"/>
      </c:catAx>
      <c:valAx>
        <c:axId val="168893440"/>
        <c:scaling>
          <c:orientation val="minMax"/>
        </c:scaling>
        <c:delete val="0"/>
        <c:axPos val="l"/>
        <c:majorGridlines/>
        <c:numFmt formatCode="_(* #,##0.00_);_(* \(#,##0.00\);_(* &quot;-&quot;??_);_(@_)" sourceLinked="1"/>
        <c:majorTickMark val="out"/>
        <c:minorTickMark val="none"/>
        <c:tickLblPos val="nextTo"/>
        <c:crossAx val="168891904"/>
        <c:crosses val="autoZero"/>
        <c:crossBetween val="between"/>
      </c:valAx>
    </c:plotArea>
    <c:legend>
      <c:legendPos val="r"/>
      <c:legendEntry>
        <c:idx val="0"/>
        <c:delete val="1"/>
      </c:legendEntry>
      <c:legendEntry>
        <c:idx val="1"/>
        <c:delete val="1"/>
      </c:legendEntry>
      <c:legendEntry>
        <c:idx val="2"/>
        <c:delete val="1"/>
      </c:legendEntry>
      <c:overlay val="0"/>
    </c:legend>
    <c:plotVisOnly val="1"/>
    <c:dispBlanksAs val="zero"/>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Multi-Month Scripting and Treat All, Year 3</a:t>
            </a:r>
          </a:p>
        </c:rich>
      </c:tx>
      <c:overlay val="0"/>
    </c:title>
    <c:autoTitleDeleted val="0"/>
    <c:plotArea>
      <c:layout/>
      <c:areaChart>
        <c:grouping val="standard"/>
        <c:varyColors val="0"/>
        <c:ser>
          <c:idx val="0"/>
          <c:order val="0"/>
          <c:tx>
            <c:strRef>
              <c:f>'3 Months MMP'!$A$32</c:f>
              <c:strCache>
                <c:ptCount val="1"/>
                <c:pt idx="0">
                  <c:v>Patient Group 1</c:v>
                </c:pt>
              </c:strCache>
            </c:strRef>
          </c:tx>
          <c:cat>
            <c:strRef>
              <c:f>'3 Months MMP'!$B$31:$M$31</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'3 Months MMP'!$B$32:$M$32</c:f>
              <c:numCache>
                <c:formatCode>_(* #,##0.00_);_(* \(#,##0.00\);_(* "-"??_);_(@_)</c:formatCode>
                <c:ptCount val="12"/>
                <c:pt idx="0">
                  <c:v>123750</c:v>
                </c:pt>
                <c:pt idx="3">
                  <c:v>132500</c:v>
                </c:pt>
                <c:pt idx="6">
                  <c:v>141250</c:v>
                </c:pt>
                <c:pt idx="9">
                  <c:v>150000</c:v>
                </c:pt>
              </c:numCache>
            </c:numRef>
          </c:val>
          <c:extLst>
            <c:ext xmlns:c16="http://schemas.microsoft.com/office/drawing/2014/chart" uri="{C3380CC4-5D6E-409C-BE32-E72D297353CC}">
              <c16:uniqueId val="{00000000-48D3-4FF4-A788-81DCD6B9B8C5}"/>
            </c:ext>
          </c:extLst>
        </c:ser>
        <c:ser>
          <c:idx val="1"/>
          <c:order val="1"/>
          <c:tx>
            <c:strRef>
              <c:f>'3 Months MMP'!$A$33</c:f>
              <c:strCache>
                <c:ptCount val="1"/>
                <c:pt idx="0">
                  <c:v>Patient Group 2</c:v>
                </c:pt>
              </c:strCache>
            </c:strRef>
          </c:tx>
          <c:cat>
            <c:strRef>
              <c:f>'3 Months MMP'!$B$31:$M$31</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'3 Months MMP'!$B$33:$M$33</c:f>
              <c:numCache>
                <c:formatCode>_(* #,##0.00_);_(* \(#,##0.00\);_(* "-"??_);_(@_)</c:formatCode>
                <c:ptCount val="12"/>
                <c:pt idx="1">
                  <c:v>123750</c:v>
                </c:pt>
                <c:pt idx="4">
                  <c:v>132500</c:v>
                </c:pt>
                <c:pt idx="7">
                  <c:v>141250</c:v>
                </c:pt>
                <c:pt idx="10">
                  <c:v>150000</c:v>
                </c:pt>
              </c:numCache>
            </c:numRef>
          </c:val>
          <c:extLst>
            <c:ext xmlns:c16="http://schemas.microsoft.com/office/drawing/2014/chart" uri="{C3380CC4-5D6E-409C-BE32-E72D297353CC}">
              <c16:uniqueId val="{00000001-48D3-4FF4-A788-81DCD6B9B8C5}"/>
            </c:ext>
          </c:extLst>
        </c:ser>
        <c:ser>
          <c:idx val="2"/>
          <c:order val="2"/>
          <c:tx>
            <c:strRef>
              <c:f>'3 Months MMP'!$A$34</c:f>
              <c:strCache>
                <c:ptCount val="1"/>
                <c:pt idx="0">
                  <c:v>Patient Group 3</c:v>
                </c:pt>
              </c:strCache>
            </c:strRef>
          </c:tx>
          <c:cat>
            <c:strRef>
              <c:f>'3 Months MMP'!$B$31:$M$31</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'3 Months MMP'!$B$34:$M$34</c:f>
              <c:numCache>
                <c:formatCode>_(* #,##0_);_(* \(#,##0\);_(* "-"??_);_(@_)</c:formatCode>
                <c:ptCount val="12"/>
                <c:pt idx="2" formatCode="_(* #,##0.00_);_(* \(#,##0.00\);_(* &quot;-&quot;??_);_(@_)">
                  <c:v>123750</c:v>
                </c:pt>
                <c:pt idx="5" formatCode="_(* #,##0.00_);_(* \(#,##0.00\);_(* &quot;-&quot;??_);_(@_)">
                  <c:v>132500</c:v>
                </c:pt>
                <c:pt idx="8" formatCode="_(* #,##0.00_);_(* \(#,##0.00\);_(* &quot;-&quot;??_);_(@_)">
                  <c:v>141250</c:v>
                </c:pt>
                <c:pt idx="11" formatCode="_(* #,##0.00_);_(* \(#,##0.00\);_(* &quot;-&quot;??_);_(@_)">
                  <c:v>150000</c:v>
                </c:pt>
              </c:numCache>
            </c:numRef>
          </c:val>
          <c:extLst>
            <c:ext xmlns:c16="http://schemas.microsoft.com/office/drawing/2014/chart" uri="{C3380CC4-5D6E-409C-BE32-E72D297353CC}">
              <c16:uniqueId val="{00000002-48D3-4FF4-A788-81DCD6B9B8C5}"/>
            </c:ext>
          </c:extLst>
        </c:ser>
        <c:ser>
          <c:idx val="3"/>
          <c:order val="3"/>
          <c:tx>
            <c:strRef>
              <c:f>'3 Months MMP'!$A$35</c:f>
              <c:strCache>
                <c:ptCount val="1"/>
                <c:pt idx="0">
                  <c:v>Total for ARV Treatment Stock for  Multi-Month Prescribing </c:v>
                </c:pt>
              </c:strCache>
            </c:strRef>
          </c:tx>
          <c:spPr>
            <a:solidFill>
              <a:schemeClr val="tx2">
                <a:lumMod val="60000"/>
                <a:lumOff val="40000"/>
              </a:schemeClr>
            </a:solidFill>
          </c:spPr>
          <c:cat>
            <c:strRef>
              <c:f>'3 Months MMP'!$B$31:$M$31</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'3 Months MMP'!$B$35:$M$35</c:f>
              <c:numCache>
                <c:formatCode>_(* #,##0_);_(* \(#,##0\);_(* "-"??_);_(@_)</c:formatCode>
                <c:ptCount val="12"/>
                <c:pt idx="0">
                  <c:v>123750</c:v>
                </c:pt>
                <c:pt idx="1">
                  <c:v>123750</c:v>
                </c:pt>
                <c:pt idx="2">
                  <c:v>123750</c:v>
                </c:pt>
                <c:pt idx="3">
                  <c:v>132500</c:v>
                </c:pt>
                <c:pt idx="4">
                  <c:v>132500</c:v>
                </c:pt>
                <c:pt idx="5">
                  <c:v>132500</c:v>
                </c:pt>
                <c:pt idx="6">
                  <c:v>141250</c:v>
                </c:pt>
                <c:pt idx="7">
                  <c:v>141250</c:v>
                </c:pt>
                <c:pt idx="8">
                  <c:v>141250</c:v>
                </c:pt>
                <c:pt idx="9">
                  <c:v>150000</c:v>
                </c:pt>
                <c:pt idx="10">
                  <c:v>150000</c:v>
                </c:pt>
                <c:pt idx="11">
                  <c:v>150000</c:v>
                </c:pt>
              </c:numCache>
            </c:numRef>
          </c:val>
          <c:extLst>
            <c:ext xmlns:c16="http://schemas.microsoft.com/office/drawing/2014/chart" uri="{C3380CC4-5D6E-409C-BE32-E72D297353CC}">
              <c16:uniqueId val="{00000003-48D3-4FF4-A788-81DCD6B9B8C5}"/>
            </c:ext>
          </c:extLst>
        </c:ser>
        <c:ser>
          <c:idx val="4"/>
          <c:order val="4"/>
          <c:tx>
            <c:strRef>
              <c:f>'3 Months MMP'!$A$36</c:f>
              <c:strCache>
                <c:ptCount val="1"/>
                <c:pt idx="0">
                  <c:v>New Patients (Treat All)  on Monthly Prescribing</c:v>
                </c:pt>
              </c:strCache>
            </c:strRef>
          </c:tx>
          <c:spPr>
            <a:solidFill>
              <a:srgbClr val="92D050"/>
            </a:solidFill>
          </c:spPr>
          <c:cat>
            <c:strRef>
              <c:f>'3 Months MMP'!$B$31:$M$31</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'3 Months MMP'!$B$36:$M$36</c:f>
              <c:numCache>
                <c:formatCode>_(* #,##0.00_);_(* \(#,##0.00\);_(* "-"??_);_(@_)</c:formatCode>
                <c:ptCount val="12"/>
                <c:pt idx="0" formatCode="_(* #,##0_);_(* \(#,##0\);_(* &quot;-&quot;??_);_(@_)">
                  <c:v>1000</c:v>
                </c:pt>
                <c:pt idx="1">
                  <c:v>2000</c:v>
                </c:pt>
                <c:pt idx="2">
                  <c:v>3000</c:v>
                </c:pt>
                <c:pt idx="3">
                  <c:v>4000</c:v>
                </c:pt>
                <c:pt idx="4">
                  <c:v>5000</c:v>
                </c:pt>
                <c:pt idx="5">
                  <c:v>6000</c:v>
                </c:pt>
                <c:pt idx="6">
                  <c:v>7000</c:v>
                </c:pt>
                <c:pt idx="7">
                  <c:v>8000</c:v>
                </c:pt>
                <c:pt idx="8">
                  <c:v>9000</c:v>
                </c:pt>
                <c:pt idx="9">
                  <c:v>10000</c:v>
                </c:pt>
                <c:pt idx="10">
                  <c:v>11000</c:v>
                </c:pt>
                <c:pt idx="11">
                  <c:v>12000</c:v>
                </c:pt>
              </c:numCache>
            </c:numRef>
          </c:val>
          <c:extLst>
            <c:ext xmlns:c16="http://schemas.microsoft.com/office/drawing/2014/chart" uri="{C3380CC4-5D6E-409C-BE32-E72D297353CC}">
              <c16:uniqueId val="{00000004-48D3-4FF4-A788-81DCD6B9B8C5}"/>
            </c:ext>
          </c:extLst>
        </c:ser>
        <c:ser>
          <c:idx val="5"/>
          <c:order val="5"/>
          <c:tx>
            <c:strRef>
              <c:f>'3 Months MMP'!$A$37</c:f>
              <c:strCache>
                <c:ptCount val="1"/>
                <c:pt idx="0">
                  <c:v>New Patients from Previous Year not on Multi-Month Prescribing Yet</c:v>
                </c:pt>
              </c:strCache>
            </c:strRef>
          </c:tx>
          <c:spPr>
            <a:solidFill>
              <a:schemeClr val="accent2">
                <a:lumMod val="75000"/>
              </a:schemeClr>
            </a:solidFill>
            <a:ln>
              <a:solidFill>
                <a:srgbClr val="92D050"/>
              </a:solidFill>
            </a:ln>
          </c:spPr>
          <c:cat>
            <c:strRef>
              <c:f>'3 Months MMP'!$B$31:$M$31</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'3 Months MMP'!$B$37:$M$37</c:f>
              <c:numCache>
                <c:formatCode>_(* #,##0_);_(* \(#,##0\);_(* "-"??_);_(@_)</c:formatCode>
                <c:ptCount val="12"/>
                <c:pt idx="0">
                  <c:v>32083.333333333332</c:v>
                </c:pt>
                <c:pt idx="1">
                  <c:v>29166.666666666668</c:v>
                </c:pt>
                <c:pt idx="2">
                  <c:v>26250</c:v>
                </c:pt>
                <c:pt idx="3">
                  <c:v>23333.333333333336</c:v>
                </c:pt>
                <c:pt idx="4">
                  <c:v>20416.666666666668</c:v>
                </c:pt>
                <c:pt idx="5">
                  <c:v>17500</c:v>
                </c:pt>
                <c:pt idx="6">
                  <c:v>14583.333333333336</c:v>
                </c:pt>
                <c:pt idx="7">
                  <c:v>11666.666666666668</c:v>
                </c:pt>
                <c:pt idx="8">
                  <c:v>8750</c:v>
                </c:pt>
                <c:pt idx="9">
                  <c:v>5833.3333333333358</c:v>
                </c:pt>
                <c:pt idx="10">
                  <c:v>2916.6666666666679</c:v>
                </c:pt>
                <c:pt idx="11">
                  <c:v>0</c:v>
                </c:pt>
              </c:numCache>
            </c:numRef>
          </c:val>
          <c:extLst>
            <c:ext xmlns:c16="http://schemas.microsoft.com/office/drawing/2014/chart" uri="{C3380CC4-5D6E-409C-BE32-E72D297353CC}">
              <c16:uniqueId val="{00000005-48D3-4FF4-A788-81DCD6B9B8C5}"/>
            </c:ext>
          </c:extLst>
        </c:ser>
        <c:dLbls>
          <c:showLegendKey val="0"/>
          <c:showVal val="0"/>
          <c:showCatName val="0"/>
          <c:showSerName val="0"/>
          <c:showPercent val="0"/>
          <c:showBubbleSize val="0"/>
        </c:dLbls>
        <c:axId val="170075264"/>
        <c:axId val="170076800"/>
      </c:areaChart>
      <c:lineChart>
        <c:grouping val="standard"/>
        <c:varyColors val="0"/>
        <c:ser>
          <c:idx val="6"/>
          <c:order val="6"/>
          <c:tx>
            <c:strRef>
              <c:f>'3 Months MMP'!$A$38</c:f>
              <c:strCache>
                <c:ptCount val="1"/>
                <c:pt idx="0">
                  <c:v>Grand Total (Multi-Month and Treat All)</c:v>
                </c:pt>
              </c:strCache>
            </c:strRef>
          </c:tx>
          <c:cat>
            <c:strRef>
              <c:f>'3 Months MMP'!$B$31:$M$31</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'3 Months MMP'!$B$38:$M$38</c:f>
              <c:numCache>
                <c:formatCode>_(* #,##0_);_(* \(#,##0\);_(* "-"??_);_(@_)</c:formatCode>
                <c:ptCount val="12"/>
                <c:pt idx="0">
                  <c:v>156833.33333333334</c:v>
                </c:pt>
                <c:pt idx="1">
                  <c:v>154916.66666666666</c:v>
                </c:pt>
                <c:pt idx="2">
                  <c:v>153000</c:v>
                </c:pt>
                <c:pt idx="3">
                  <c:v>159833.33333333334</c:v>
                </c:pt>
                <c:pt idx="4">
                  <c:v>157916.66666666666</c:v>
                </c:pt>
                <c:pt idx="5">
                  <c:v>156000</c:v>
                </c:pt>
                <c:pt idx="6">
                  <c:v>162833.33333333334</c:v>
                </c:pt>
                <c:pt idx="7">
                  <c:v>160916.66666666666</c:v>
                </c:pt>
                <c:pt idx="8">
                  <c:v>159000</c:v>
                </c:pt>
                <c:pt idx="9">
                  <c:v>165833.33333333334</c:v>
                </c:pt>
                <c:pt idx="10">
                  <c:v>163916.66666666666</c:v>
                </c:pt>
                <c:pt idx="11">
                  <c:v>162000</c:v>
                </c:pt>
              </c:numCache>
            </c:numRef>
          </c:val>
          <c:smooth val="0"/>
          <c:extLst>
            <c:ext xmlns:c16="http://schemas.microsoft.com/office/drawing/2014/chart" uri="{C3380CC4-5D6E-409C-BE32-E72D297353CC}">
              <c16:uniqueId val="{00000006-48D3-4FF4-A788-81DCD6B9B8C5}"/>
            </c:ext>
          </c:extLst>
        </c:ser>
        <c:dLbls>
          <c:showLegendKey val="0"/>
          <c:showVal val="0"/>
          <c:showCatName val="0"/>
          <c:showSerName val="0"/>
          <c:showPercent val="0"/>
          <c:showBubbleSize val="0"/>
        </c:dLbls>
        <c:marker val="1"/>
        <c:smooth val="0"/>
        <c:axId val="170075264"/>
        <c:axId val="170076800"/>
      </c:lineChart>
      <c:catAx>
        <c:axId val="170075264"/>
        <c:scaling>
          <c:orientation val="minMax"/>
        </c:scaling>
        <c:delete val="0"/>
        <c:axPos val="b"/>
        <c:numFmt formatCode="General" sourceLinked="0"/>
        <c:majorTickMark val="out"/>
        <c:minorTickMark val="none"/>
        <c:tickLblPos val="nextTo"/>
        <c:crossAx val="170076800"/>
        <c:crosses val="autoZero"/>
        <c:auto val="1"/>
        <c:lblAlgn val="ctr"/>
        <c:lblOffset val="100"/>
        <c:noMultiLvlLbl val="0"/>
      </c:catAx>
      <c:valAx>
        <c:axId val="170076800"/>
        <c:scaling>
          <c:orientation val="minMax"/>
        </c:scaling>
        <c:delete val="0"/>
        <c:axPos val="l"/>
        <c:majorGridlines/>
        <c:numFmt formatCode="_(* #,##0.00_);_(* \(#,##0.00\);_(* &quot;-&quot;??_);_(@_)" sourceLinked="1"/>
        <c:majorTickMark val="out"/>
        <c:minorTickMark val="none"/>
        <c:tickLblPos val="nextTo"/>
        <c:crossAx val="170075264"/>
        <c:crosses val="autoZero"/>
        <c:crossBetween val="between"/>
      </c:valAx>
    </c:plotArea>
    <c:legend>
      <c:legendPos val="r"/>
      <c:legendEntry>
        <c:idx val="0"/>
        <c:delete val="1"/>
      </c:legendEntry>
      <c:legendEntry>
        <c:idx val="1"/>
        <c:delete val="1"/>
      </c:legendEntry>
      <c:legendEntry>
        <c:idx val="2"/>
        <c:delete val="1"/>
      </c:legendEntry>
      <c:overlay val="0"/>
    </c:legend>
    <c:plotVisOnly val="1"/>
    <c:dispBlanksAs val="zero"/>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Grand</a:t>
            </a:r>
            <a:r>
              <a:rPr lang="en-US" baseline="0"/>
              <a:t> Total of ARV Treatments for Years 1, 2, and 3 (Multi-Month Prescribing and Treat All)</a:t>
            </a:r>
            <a:endParaRPr lang="en-US"/>
          </a:p>
        </c:rich>
      </c:tx>
      <c:overlay val="0"/>
    </c:title>
    <c:autoTitleDeleted val="0"/>
    <c:plotArea>
      <c:layout/>
      <c:areaChart>
        <c:grouping val="standard"/>
        <c:varyColors val="0"/>
        <c:ser>
          <c:idx val="0"/>
          <c:order val="0"/>
          <c:tx>
            <c:strRef>
              <c:f>'3 Months MMP'!$A$48</c:f>
              <c:strCache>
                <c:ptCount val="1"/>
                <c:pt idx="0">
                  <c:v>Total for ARV Treatment Stock for 3 Month Multi Month Prescribing</c:v>
                </c:pt>
              </c:strCache>
            </c:strRef>
          </c:tx>
          <c:cat>
            <c:multiLvlStrRef>
              <c:f>'3 Months MMP'!$B$46:$AK$47</c:f>
              <c:multiLvlStrCache>
                <c:ptCount val="36"/>
                <c:lvl>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pt idx="12">
                    <c:v>Month 1</c:v>
                  </c:pt>
                  <c:pt idx="13">
                    <c:v>Month 2</c:v>
                  </c:pt>
                  <c:pt idx="14">
                    <c:v>Month 3</c:v>
                  </c:pt>
                  <c:pt idx="15">
                    <c:v>Month 4</c:v>
                  </c:pt>
                  <c:pt idx="16">
                    <c:v>Month 5</c:v>
                  </c:pt>
                  <c:pt idx="17">
                    <c:v>Month 6</c:v>
                  </c:pt>
                  <c:pt idx="18">
                    <c:v>Month 7</c:v>
                  </c:pt>
                  <c:pt idx="19">
                    <c:v>Month 8</c:v>
                  </c:pt>
                  <c:pt idx="20">
                    <c:v>Month 9</c:v>
                  </c:pt>
                  <c:pt idx="21">
                    <c:v>Month 10</c:v>
                  </c:pt>
                  <c:pt idx="22">
                    <c:v>Month 11</c:v>
                  </c:pt>
                  <c:pt idx="23">
                    <c:v>Month 12</c:v>
                  </c:pt>
                  <c:pt idx="24">
                    <c:v>Month 1</c:v>
                  </c:pt>
                  <c:pt idx="25">
                    <c:v>Month 2</c:v>
                  </c:pt>
                  <c:pt idx="26">
                    <c:v>Month 3</c:v>
                  </c:pt>
                  <c:pt idx="27">
                    <c:v>Month 4</c:v>
                  </c:pt>
                  <c:pt idx="28">
                    <c:v>Month 5</c:v>
                  </c:pt>
                  <c:pt idx="29">
                    <c:v>Month 6</c:v>
                  </c:pt>
                  <c:pt idx="30">
                    <c:v>Month 7</c:v>
                  </c:pt>
                  <c:pt idx="31">
                    <c:v>Month 8</c:v>
                  </c:pt>
                  <c:pt idx="32">
                    <c:v>Month 9</c:v>
                  </c:pt>
                  <c:pt idx="33">
                    <c:v>Month 10</c:v>
                  </c:pt>
                  <c:pt idx="34">
                    <c:v>Month 11</c:v>
                  </c:pt>
                  <c:pt idx="35">
                    <c:v>Month 12</c:v>
                  </c:pt>
                </c:lvl>
                <c:lvl>
                  <c:pt idx="0">
                    <c:v>Year 1</c:v>
                  </c:pt>
                  <c:pt idx="12">
                    <c:v>Year 2</c:v>
                  </c:pt>
                  <c:pt idx="24">
                    <c:v>Year 3</c:v>
                  </c:pt>
                </c:lvl>
              </c:multiLvlStrCache>
            </c:multiLvlStrRef>
          </c:cat>
          <c:val>
            <c:numRef>
              <c:f>'3 Months MMP'!$B$48:$AK$48</c:f>
              <c:numCache>
                <c:formatCode>_(* #,##0_);_(* \(#,##0\);_(* "-"??_);_(@_)</c:formatCode>
                <c:ptCount val="36"/>
                <c:pt idx="0">
                  <c:v>166666.66666666669</c:v>
                </c:pt>
                <c:pt idx="1">
                  <c:v>133333.33333333334</c:v>
                </c:pt>
                <c:pt idx="2">
                  <c:v>100000</c:v>
                </c:pt>
                <c:pt idx="3">
                  <c:v>100000</c:v>
                </c:pt>
                <c:pt idx="4">
                  <c:v>100000</c:v>
                </c:pt>
                <c:pt idx="5">
                  <c:v>100000</c:v>
                </c:pt>
                <c:pt idx="6">
                  <c:v>100000</c:v>
                </c:pt>
                <c:pt idx="7">
                  <c:v>100000</c:v>
                </c:pt>
                <c:pt idx="8">
                  <c:v>100000</c:v>
                </c:pt>
                <c:pt idx="9">
                  <c:v>100000</c:v>
                </c:pt>
                <c:pt idx="10">
                  <c:v>100000</c:v>
                </c:pt>
                <c:pt idx="11">
                  <c:v>100000</c:v>
                </c:pt>
                <c:pt idx="12">
                  <c:v>103750</c:v>
                </c:pt>
                <c:pt idx="13">
                  <c:v>103750</c:v>
                </c:pt>
                <c:pt idx="14">
                  <c:v>103750</c:v>
                </c:pt>
                <c:pt idx="15">
                  <c:v>107500</c:v>
                </c:pt>
                <c:pt idx="16">
                  <c:v>107500</c:v>
                </c:pt>
                <c:pt idx="17">
                  <c:v>107500</c:v>
                </c:pt>
                <c:pt idx="18">
                  <c:v>111250</c:v>
                </c:pt>
                <c:pt idx="19">
                  <c:v>111250</c:v>
                </c:pt>
                <c:pt idx="20">
                  <c:v>111250</c:v>
                </c:pt>
                <c:pt idx="21">
                  <c:v>115000</c:v>
                </c:pt>
                <c:pt idx="22">
                  <c:v>115000</c:v>
                </c:pt>
                <c:pt idx="23">
                  <c:v>115000</c:v>
                </c:pt>
                <c:pt idx="24">
                  <c:v>123750</c:v>
                </c:pt>
                <c:pt idx="25">
                  <c:v>123750</c:v>
                </c:pt>
                <c:pt idx="26">
                  <c:v>123750</c:v>
                </c:pt>
                <c:pt idx="27">
                  <c:v>132500</c:v>
                </c:pt>
                <c:pt idx="28">
                  <c:v>132500</c:v>
                </c:pt>
                <c:pt idx="29">
                  <c:v>132500</c:v>
                </c:pt>
                <c:pt idx="30">
                  <c:v>141250</c:v>
                </c:pt>
                <c:pt idx="31">
                  <c:v>141250</c:v>
                </c:pt>
                <c:pt idx="32">
                  <c:v>141250</c:v>
                </c:pt>
                <c:pt idx="33">
                  <c:v>150000</c:v>
                </c:pt>
                <c:pt idx="34">
                  <c:v>150000</c:v>
                </c:pt>
                <c:pt idx="35">
                  <c:v>150000</c:v>
                </c:pt>
              </c:numCache>
            </c:numRef>
          </c:val>
          <c:extLst>
            <c:ext xmlns:c16="http://schemas.microsoft.com/office/drawing/2014/chart" uri="{C3380CC4-5D6E-409C-BE32-E72D297353CC}">
              <c16:uniqueId val="{00000000-6EAF-430D-A154-B0FA8AE5C900}"/>
            </c:ext>
          </c:extLst>
        </c:ser>
        <c:ser>
          <c:idx val="1"/>
          <c:order val="1"/>
          <c:tx>
            <c:strRef>
              <c:f>'3 Months MMP'!$A$49</c:f>
              <c:strCache>
                <c:ptCount val="1"/>
                <c:pt idx="0">
                  <c:v>New Patients (Treat All) on Monthly Prescribing</c:v>
                </c:pt>
              </c:strCache>
            </c:strRef>
          </c:tx>
          <c:cat>
            <c:multiLvlStrRef>
              <c:f>'3 Months MMP'!$B$46:$AK$47</c:f>
              <c:multiLvlStrCache>
                <c:ptCount val="36"/>
                <c:lvl>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pt idx="12">
                    <c:v>Month 1</c:v>
                  </c:pt>
                  <c:pt idx="13">
                    <c:v>Month 2</c:v>
                  </c:pt>
                  <c:pt idx="14">
                    <c:v>Month 3</c:v>
                  </c:pt>
                  <c:pt idx="15">
                    <c:v>Month 4</c:v>
                  </c:pt>
                  <c:pt idx="16">
                    <c:v>Month 5</c:v>
                  </c:pt>
                  <c:pt idx="17">
                    <c:v>Month 6</c:v>
                  </c:pt>
                  <c:pt idx="18">
                    <c:v>Month 7</c:v>
                  </c:pt>
                  <c:pt idx="19">
                    <c:v>Month 8</c:v>
                  </c:pt>
                  <c:pt idx="20">
                    <c:v>Month 9</c:v>
                  </c:pt>
                  <c:pt idx="21">
                    <c:v>Month 10</c:v>
                  </c:pt>
                  <c:pt idx="22">
                    <c:v>Month 11</c:v>
                  </c:pt>
                  <c:pt idx="23">
                    <c:v>Month 12</c:v>
                  </c:pt>
                  <c:pt idx="24">
                    <c:v>Month 1</c:v>
                  </c:pt>
                  <c:pt idx="25">
                    <c:v>Month 2</c:v>
                  </c:pt>
                  <c:pt idx="26">
                    <c:v>Month 3</c:v>
                  </c:pt>
                  <c:pt idx="27">
                    <c:v>Month 4</c:v>
                  </c:pt>
                  <c:pt idx="28">
                    <c:v>Month 5</c:v>
                  </c:pt>
                  <c:pt idx="29">
                    <c:v>Month 6</c:v>
                  </c:pt>
                  <c:pt idx="30">
                    <c:v>Month 7</c:v>
                  </c:pt>
                  <c:pt idx="31">
                    <c:v>Month 8</c:v>
                  </c:pt>
                  <c:pt idx="32">
                    <c:v>Month 9</c:v>
                  </c:pt>
                  <c:pt idx="33">
                    <c:v>Month 10</c:v>
                  </c:pt>
                  <c:pt idx="34">
                    <c:v>Month 11</c:v>
                  </c:pt>
                  <c:pt idx="35">
                    <c:v>Month 12</c:v>
                  </c:pt>
                </c:lvl>
                <c:lvl>
                  <c:pt idx="0">
                    <c:v>Year 1</c:v>
                  </c:pt>
                  <c:pt idx="12">
                    <c:v>Year 2</c:v>
                  </c:pt>
                  <c:pt idx="24">
                    <c:v>Year 3</c:v>
                  </c:pt>
                </c:lvl>
              </c:multiLvlStrCache>
            </c:multiLvlStrRef>
          </c:cat>
          <c:val>
            <c:numRef>
              <c:f>'3 Months MMP'!$B$49:$AK$49</c:f>
            </c:numRef>
          </c:val>
          <c:extLst>
            <c:ext xmlns:c16="http://schemas.microsoft.com/office/drawing/2014/chart" uri="{C3380CC4-5D6E-409C-BE32-E72D297353CC}">
              <c16:uniqueId val="{00000001-6EAF-430D-A154-B0FA8AE5C900}"/>
            </c:ext>
          </c:extLst>
        </c:ser>
        <c:ser>
          <c:idx val="2"/>
          <c:order val="2"/>
          <c:tx>
            <c:strRef>
              <c:f>'3 Months MMP'!$A$50</c:f>
              <c:strCache>
                <c:ptCount val="1"/>
                <c:pt idx="0">
                  <c:v>New Patients from Previous Year not on Multi-Month Prescribing Yet</c:v>
                </c:pt>
              </c:strCache>
            </c:strRef>
          </c:tx>
          <c:cat>
            <c:multiLvlStrRef>
              <c:f>'3 Months MMP'!$B$46:$AK$47</c:f>
              <c:multiLvlStrCache>
                <c:ptCount val="36"/>
                <c:lvl>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pt idx="12">
                    <c:v>Month 1</c:v>
                  </c:pt>
                  <c:pt idx="13">
                    <c:v>Month 2</c:v>
                  </c:pt>
                  <c:pt idx="14">
                    <c:v>Month 3</c:v>
                  </c:pt>
                  <c:pt idx="15">
                    <c:v>Month 4</c:v>
                  </c:pt>
                  <c:pt idx="16">
                    <c:v>Month 5</c:v>
                  </c:pt>
                  <c:pt idx="17">
                    <c:v>Month 6</c:v>
                  </c:pt>
                  <c:pt idx="18">
                    <c:v>Month 7</c:v>
                  </c:pt>
                  <c:pt idx="19">
                    <c:v>Month 8</c:v>
                  </c:pt>
                  <c:pt idx="20">
                    <c:v>Month 9</c:v>
                  </c:pt>
                  <c:pt idx="21">
                    <c:v>Month 10</c:v>
                  </c:pt>
                  <c:pt idx="22">
                    <c:v>Month 11</c:v>
                  </c:pt>
                  <c:pt idx="23">
                    <c:v>Month 12</c:v>
                  </c:pt>
                  <c:pt idx="24">
                    <c:v>Month 1</c:v>
                  </c:pt>
                  <c:pt idx="25">
                    <c:v>Month 2</c:v>
                  </c:pt>
                  <c:pt idx="26">
                    <c:v>Month 3</c:v>
                  </c:pt>
                  <c:pt idx="27">
                    <c:v>Month 4</c:v>
                  </c:pt>
                  <c:pt idx="28">
                    <c:v>Month 5</c:v>
                  </c:pt>
                  <c:pt idx="29">
                    <c:v>Month 6</c:v>
                  </c:pt>
                  <c:pt idx="30">
                    <c:v>Month 7</c:v>
                  </c:pt>
                  <c:pt idx="31">
                    <c:v>Month 8</c:v>
                  </c:pt>
                  <c:pt idx="32">
                    <c:v>Month 9</c:v>
                  </c:pt>
                  <c:pt idx="33">
                    <c:v>Month 10</c:v>
                  </c:pt>
                  <c:pt idx="34">
                    <c:v>Month 11</c:v>
                  </c:pt>
                  <c:pt idx="35">
                    <c:v>Month 12</c:v>
                  </c:pt>
                </c:lvl>
                <c:lvl>
                  <c:pt idx="0">
                    <c:v>Year 1</c:v>
                  </c:pt>
                  <c:pt idx="12">
                    <c:v>Year 2</c:v>
                  </c:pt>
                  <c:pt idx="24">
                    <c:v>Year 3</c:v>
                  </c:pt>
                </c:lvl>
              </c:multiLvlStrCache>
            </c:multiLvlStrRef>
          </c:cat>
          <c:val>
            <c:numRef>
              <c:f>'3 Months MMP'!$B$50:$AK$50</c:f>
            </c:numRef>
          </c:val>
          <c:extLst>
            <c:ext xmlns:c16="http://schemas.microsoft.com/office/drawing/2014/chart" uri="{C3380CC4-5D6E-409C-BE32-E72D297353CC}">
              <c16:uniqueId val="{00000002-6EAF-430D-A154-B0FA8AE5C900}"/>
            </c:ext>
          </c:extLst>
        </c:ser>
        <c:ser>
          <c:idx val="3"/>
          <c:order val="3"/>
          <c:tx>
            <c:strRef>
              <c:f>'3 Months MMP'!$A$51</c:f>
              <c:strCache>
                <c:ptCount val="1"/>
                <c:pt idx="0">
                  <c:v>Total Number of Treat All Patients (New patients, and former new patients transitioning to stable patients) </c:v>
                </c:pt>
              </c:strCache>
            </c:strRef>
          </c:tx>
          <c:cat>
            <c:multiLvlStrRef>
              <c:f>'3 Months MMP'!$B$46:$AK$47</c:f>
              <c:multiLvlStrCache>
                <c:ptCount val="36"/>
                <c:lvl>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pt idx="12">
                    <c:v>Month 1</c:v>
                  </c:pt>
                  <c:pt idx="13">
                    <c:v>Month 2</c:v>
                  </c:pt>
                  <c:pt idx="14">
                    <c:v>Month 3</c:v>
                  </c:pt>
                  <c:pt idx="15">
                    <c:v>Month 4</c:v>
                  </c:pt>
                  <c:pt idx="16">
                    <c:v>Month 5</c:v>
                  </c:pt>
                  <c:pt idx="17">
                    <c:v>Month 6</c:v>
                  </c:pt>
                  <c:pt idx="18">
                    <c:v>Month 7</c:v>
                  </c:pt>
                  <c:pt idx="19">
                    <c:v>Month 8</c:v>
                  </c:pt>
                  <c:pt idx="20">
                    <c:v>Month 9</c:v>
                  </c:pt>
                  <c:pt idx="21">
                    <c:v>Month 10</c:v>
                  </c:pt>
                  <c:pt idx="22">
                    <c:v>Month 11</c:v>
                  </c:pt>
                  <c:pt idx="23">
                    <c:v>Month 12</c:v>
                  </c:pt>
                  <c:pt idx="24">
                    <c:v>Month 1</c:v>
                  </c:pt>
                  <c:pt idx="25">
                    <c:v>Month 2</c:v>
                  </c:pt>
                  <c:pt idx="26">
                    <c:v>Month 3</c:v>
                  </c:pt>
                  <c:pt idx="27">
                    <c:v>Month 4</c:v>
                  </c:pt>
                  <c:pt idx="28">
                    <c:v>Month 5</c:v>
                  </c:pt>
                  <c:pt idx="29">
                    <c:v>Month 6</c:v>
                  </c:pt>
                  <c:pt idx="30">
                    <c:v>Month 7</c:v>
                  </c:pt>
                  <c:pt idx="31">
                    <c:v>Month 8</c:v>
                  </c:pt>
                  <c:pt idx="32">
                    <c:v>Month 9</c:v>
                  </c:pt>
                  <c:pt idx="33">
                    <c:v>Month 10</c:v>
                  </c:pt>
                  <c:pt idx="34">
                    <c:v>Month 11</c:v>
                  </c:pt>
                  <c:pt idx="35">
                    <c:v>Month 12</c:v>
                  </c:pt>
                </c:lvl>
                <c:lvl>
                  <c:pt idx="0">
                    <c:v>Year 1</c:v>
                  </c:pt>
                  <c:pt idx="12">
                    <c:v>Year 2</c:v>
                  </c:pt>
                  <c:pt idx="24">
                    <c:v>Year 3</c:v>
                  </c:pt>
                </c:lvl>
              </c:multiLvlStrCache>
            </c:multiLvlStrRef>
          </c:cat>
          <c:val>
            <c:numRef>
              <c:f>'3 Months MMP'!$B$51:$AK$51</c:f>
              <c:numCache>
                <c:formatCode>_(* #,##0_);_(* \(#,##0\);_(* "-"??_);_(@_)</c:formatCode>
                <c:ptCount val="36"/>
                <c:pt idx="0">
                  <c:v>1250</c:v>
                </c:pt>
                <c:pt idx="1">
                  <c:v>2500</c:v>
                </c:pt>
                <c:pt idx="2">
                  <c:v>3750</c:v>
                </c:pt>
                <c:pt idx="3">
                  <c:v>5000</c:v>
                </c:pt>
                <c:pt idx="4">
                  <c:v>6250</c:v>
                </c:pt>
                <c:pt idx="5">
                  <c:v>7500</c:v>
                </c:pt>
                <c:pt idx="6">
                  <c:v>8750</c:v>
                </c:pt>
                <c:pt idx="7">
                  <c:v>10000</c:v>
                </c:pt>
                <c:pt idx="8">
                  <c:v>11250</c:v>
                </c:pt>
                <c:pt idx="9">
                  <c:v>12500</c:v>
                </c:pt>
                <c:pt idx="10">
                  <c:v>13750</c:v>
                </c:pt>
                <c:pt idx="11">
                  <c:v>15000</c:v>
                </c:pt>
                <c:pt idx="12">
                  <c:v>16666.666666666668</c:v>
                </c:pt>
                <c:pt idx="13">
                  <c:v>18333.333333333332</c:v>
                </c:pt>
                <c:pt idx="14">
                  <c:v>20000</c:v>
                </c:pt>
                <c:pt idx="15">
                  <c:v>21666.666666666664</c:v>
                </c:pt>
                <c:pt idx="16">
                  <c:v>23333.333333333332</c:v>
                </c:pt>
                <c:pt idx="17">
                  <c:v>25000</c:v>
                </c:pt>
                <c:pt idx="18">
                  <c:v>26666.666666666664</c:v>
                </c:pt>
                <c:pt idx="19">
                  <c:v>28333.333333333332</c:v>
                </c:pt>
                <c:pt idx="20">
                  <c:v>30000</c:v>
                </c:pt>
                <c:pt idx="21">
                  <c:v>31666.666666666664</c:v>
                </c:pt>
                <c:pt idx="22">
                  <c:v>33333.333333333328</c:v>
                </c:pt>
                <c:pt idx="23">
                  <c:v>35000</c:v>
                </c:pt>
                <c:pt idx="24">
                  <c:v>33083.333333333328</c:v>
                </c:pt>
                <c:pt idx="25">
                  <c:v>31166.666666666668</c:v>
                </c:pt>
                <c:pt idx="26">
                  <c:v>29250</c:v>
                </c:pt>
                <c:pt idx="27">
                  <c:v>27333.333333333336</c:v>
                </c:pt>
                <c:pt idx="28">
                  <c:v>25416.666666666668</c:v>
                </c:pt>
                <c:pt idx="29">
                  <c:v>23500</c:v>
                </c:pt>
                <c:pt idx="30">
                  <c:v>21583.333333333336</c:v>
                </c:pt>
                <c:pt idx="31">
                  <c:v>19666.666666666668</c:v>
                </c:pt>
                <c:pt idx="32">
                  <c:v>17750</c:v>
                </c:pt>
                <c:pt idx="33">
                  <c:v>15833.333333333336</c:v>
                </c:pt>
                <c:pt idx="34">
                  <c:v>13916.666666666668</c:v>
                </c:pt>
                <c:pt idx="35">
                  <c:v>12000</c:v>
                </c:pt>
              </c:numCache>
            </c:numRef>
          </c:val>
          <c:extLst>
            <c:ext xmlns:c16="http://schemas.microsoft.com/office/drawing/2014/chart" uri="{C3380CC4-5D6E-409C-BE32-E72D297353CC}">
              <c16:uniqueId val="{00000003-6EAF-430D-A154-B0FA8AE5C900}"/>
            </c:ext>
          </c:extLst>
        </c:ser>
        <c:dLbls>
          <c:showLegendKey val="0"/>
          <c:showVal val="0"/>
          <c:showCatName val="0"/>
          <c:showSerName val="0"/>
          <c:showPercent val="0"/>
          <c:showBubbleSize val="0"/>
        </c:dLbls>
        <c:axId val="170109184"/>
        <c:axId val="175636480"/>
      </c:areaChart>
      <c:lineChart>
        <c:grouping val="standard"/>
        <c:varyColors val="0"/>
        <c:ser>
          <c:idx val="4"/>
          <c:order val="4"/>
          <c:tx>
            <c:strRef>
              <c:f>'3 Months MMP'!$A$52</c:f>
              <c:strCache>
                <c:ptCount val="1"/>
                <c:pt idx="0">
                  <c:v>Grand Total (Multi-Month and Treat All)</c:v>
                </c:pt>
              </c:strCache>
            </c:strRef>
          </c:tx>
          <c:cat>
            <c:multiLvlStrRef>
              <c:f>'3 Months MMP'!$B$46:$AK$47</c:f>
              <c:multiLvlStrCache>
                <c:ptCount val="36"/>
                <c:lvl>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pt idx="12">
                    <c:v>Month 1</c:v>
                  </c:pt>
                  <c:pt idx="13">
                    <c:v>Month 2</c:v>
                  </c:pt>
                  <c:pt idx="14">
                    <c:v>Month 3</c:v>
                  </c:pt>
                  <c:pt idx="15">
                    <c:v>Month 4</c:v>
                  </c:pt>
                  <c:pt idx="16">
                    <c:v>Month 5</c:v>
                  </c:pt>
                  <c:pt idx="17">
                    <c:v>Month 6</c:v>
                  </c:pt>
                  <c:pt idx="18">
                    <c:v>Month 7</c:v>
                  </c:pt>
                  <c:pt idx="19">
                    <c:v>Month 8</c:v>
                  </c:pt>
                  <c:pt idx="20">
                    <c:v>Month 9</c:v>
                  </c:pt>
                  <c:pt idx="21">
                    <c:v>Month 10</c:v>
                  </c:pt>
                  <c:pt idx="22">
                    <c:v>Month 11</c:v>
                  </c:pt>
                  <c:pt idx="23">
                    <c:v>Month 12</c:v>
                  </c:pt>
                  <c:pt idx="24">
                    <c:v>Month 1</c:v>
                  </c:pt>
                  <c:pt idx="25">
                    <c:v>Month 2</c:v>
                  </c:pt>
                  <c:pt idx="26">
                    <c:v>Month 3</c:v>
                  </c:pt>
                  <c:pt idx="27">
                    <c:v>Month 4</c:v>
                  </c:pt>
                  <c:pt idx="28">
                    <c:v>Month 5</c:v>
                  </c:pt>
                  <c:pt idx="29">
                    <c:v>Month 6</c:v>
                  </c:pt>
                  <c:pt idx="30">
                    <c:v>Month 7</c:v>
                  </c:pt>
                  <c:pt idx="31">
                    <c:v>Month 8</c:v>
                  </c:pt>
                  <c:pt idx="32">
                    <c:v>Month 9</c:v>
                  </c:pt>
                  <c:pt idx="33">
                    <c:v>Month 10</c:v>
                  </c:pt>
                  <c:pt idx="34">
                    <c:v>Month 11</c:v>
                  </c:pt>
                  <c:pt idx="35">
                    <c:v>Month 12</c:v>
                  </c:pt>
                </c:lvl>
                <c:lvl>
                  <c:pt idx="0">
                    <c:v>Year 1</c:v>
                  </c:pt>
                  <c:pt idx="12">
                    <c:v>Year 2</c:v>
                  </c:pt>
                  <c:pt idx="24">
                    <c:v>Year 3</c:v>
                  </c:pt>
                </c:lvl>
              </c:multiLvlStrCache>
            </c:multiLvlStrRef>
          </c:cat>
          <c:val>
            <c:numRef>
              <c:f>'3 Months MMP'!$B$52:$AK$52</c:f>
              <c:numCache>
                <c:formatCode>_(* #,##0_);_(* \(#,##0\);_(* "-"??_);_(@_)</c:formatCode>
                <c:ptCount val="36"/>
                <c:pt idx="0">
                  <c:v>167916.66666666669</c:v>
                </c:pt>
                <c:pt idx="1">
                  <c:v>135833.33333333334</c:v>
                </c:pt>
                <c:pt idx="2">
                  <c:v>103750</c:v>
                </c:pt>
                <c:pt idx="3">
                  <c:v>105000</c:v>
                </c:pt>
                <c:pt idx="4">
                  <c:v>106250</c:v>
                </c:pt>
                <c:pt idx="5">
                  <c:v>107500</c:v>
                </c:pt>
                <c:pt idx="6">
                  <c:v>108750</c:v>
                </c:pt>
                <c:pt idx="7">
                  <c:v>110000</c:v>
                </c:pt>
                <c:pt idx="8">
                  <c:v>111250</c:v>
                </c:pt>
                <c:pt idx="9">
                  <c:v>112500</c:v>
                </c:pt>
                <c:pt idx="10">
                  <c:v>113750</c:v>
                </c:pt>
                <c:pt idx="11">
                  <c:v>115000</c:v>
                </c:pt>
                <c:pt idx="12">
                  <c:v>120416.66666666667</c:v>
                </c:pt>
                <c:pt idx="13">
                  <c:v>122083.33333333333</c:v>
                </c:pt>
                <c:pt idx="14">
                  <c:v>123750</c:v>
                </c:pt>
                <c:pt idx="15">
                  <c:v>129166.66666666667</c:v>
                </c:pt>
                <c:pt idx="16">
                  <c:v>130833.33333333333</c:v>
                </c:pt>
                <c:pt idx="17">
                  <c:v>132500</c:v>
                </c:pt>
                <c:pt idx="18">
                  <c:v>137916.66666666666</c:v>
                </c:pt>
                <c:pt idx="19">
                  <c:v>139583.33333333334</c:v>
                </c:pt>
                <c:pt idx="20">
                  <c:v>141250</c:v>
                </c:pt>
                <c:pt idx="21">
                  <c:v>146666.66666666666</c:v>
                </c:pt>
                <c:pt idx="22">
                  <c:v>148333.33333333334</c:v>
                </c:pt>
                <c:pt idx="23">
                  <c:v>150000</c:v>
                </c:pt>
                <c:pt idx="24">
                  <c:v>156833.33333333334</c:v>
                </c:pt>
                <c:pt idx="25">
                  <c:v>154916.66666666666</c:v>
                </c:pt>
                <c:pt idx="26">
                  <c:v>153000</c:v>
                </c:pt>
                <c:pt idx="27">
                  <c:v>159833.33333333334</c:v>
                </c:pt>
                <c:pt idx="28">
                  <c:v>157916.66666666666</c:v>
                </c:pt>
                <c:pt idx="29">
                  <c:v>156000</c:v>
                </c:pt>
                <c:pt idx="30">
                  <c:v>162833.33333333334</c:v>
                </c:pt>
                <c:pt idx="31">
                  <c:v>160916.66666666666</c:v>
                </c:pt>
                <c:pt idx="32">
                  <c:v>159000</c:v>
                </c:pt>
                <c:pt idx="33">
                  <c:v>165833.33333333334</c:v>
                </c:pt>
                <c:pt idx="34">
                  <c:v>163916.66666666666</c:v>
                </c:pt>
                <c:pt idx="35">
                  <c:v>162000</c:v>
                </c:pt>
              </c:numCache>
            </c:numRef>
          </c:val>
          <c:smooth val="0"/>
          <c:extLst>
            <c:ext xmlns:c16="http://schemas.microsoft.com/office/drawing/2014/chart" uri="{C3380CC4-5D6E-409C-BE32-E72D297353CC}">
              <c16:uniqueId val="{00000004-6EAF-430D-A154-B0FA8AE5C900}"/>
            </c:ext>
          </c:extLst>
        </c:ser>
        <c:dLbls>
          <c:showLegendKey val="0"/>
          <c:showVal val="0"/>
          <c:showCatName val="0"/>
          <c:showSerName val="0"/>
          <c:showPercent val="0"/>
          <c:showBubbleSize val="0"/>
        </c:dLbls>
        <c:marker val="1"/>
        <c:smooth val="0"/>
        <c:axId val="170109184"/>
        <c:axId val="175636480"/>
      </c:lineChart>
      <c:catAx>
        <c:axId val="170109184"/>
        <c:scaling>
          <c:orientation val="minMax"/>
        </c:scaling>
        <c:delete val="0"/>
        <c:axPos val="b"/>
        <c:numFmt formatCode="General" sourceLinked="0"/>
        <c:majorTickMark val="out"/>
        <c:minorTickMark val="none"/>
        <c:tickLblPos val="nextTo"/>
        <c:crossAx val="175636480"/>
        <c:crosses val="autoZero"/>
        <c:auto val="1"/>
        <c:lblAlgn val="ctr"/>
        <c:lblOffset val="100"/>
        <c:noMultiLvlLbl val="0"/>
      </c:catAx>
      <c:valAx>
        <c:axId val="175636480"/>
        <c:scaling>
          <c:orientation val="minMax"/>
        </c:scaling>
        <c:delete val="0"/>
        <c:axPos val="l"/>
        <c:majorGridlines/>
        <c:title>
          <c:tx>
            <c:rich>
              <a:bodyPr rot="-5400000" vert="horz"/>
              <a:lstStyle/>
              <a:p>
                <a:pPr>
                  <a:defRPr/>
                </a:pPr>
                <a:r>
                  <a:rPr lang="en-US"/>
                  <a:t>Numberof ARV Treatments</a:t>
                </a:r>
              </a:p>
            </c:rich>
          </c:tx>
          <c:overlay val="0"/>
        </c:title>
        <c:numFmt formatCode="_(* #,##0_);_(* \(#,##0\);_(* &quot;-&quot;??_);_(@_)" sourceLinked="1"/>
        <c:majorTickMark val="out"/>
        <c:minorTickMark val="none"/>
        <c:tickLblPos val="nextTo"/>
        <c:crossAx val="170109184"/>
        <c:crosses val="autoZero"/>
        <c:crossBetween val="between"/>
      </c:valAx>
    </c:plotArea>
    <c:legend>
      <c:legendPos val="r"/>
      <c:layout>
        <c:manualLayout>
          <c:xMode val="edge"/>
          <c:yMode val="edge"/>
          <c:x val="0.66635434685893979"/>
          <c:y val="0.36055139979851619"/>
          <c:w val="0.32872041114007006"/>
          <c:h val="0.24192718183364975"/>
        </c:manualLayout>
      </c:layout>
      <c:overlay val="0"/>
    </c:legend>
    <c:plotVisOnly val="1"/>
    <c:dispBlanksAs val="zero"/>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Mult-Month</a:t>
            </a:r>
            <a:r>
              <a:rPr lang="en-US" baseline="0"/>
              <a:t>  Prescribing and Treat All, Year 1</a:t>
            </a:r>
            <a:endParaRPr lang="en-US"/>
          </a:p>
        </c:rich>
      </c:tx>
      <c:overlay val="0"/>
    </c:title>
    <c:autoTitleDeleted val="0"/>
    <c:plotArea>
      <c:layout/>
      <c:areaChart>
        <c:grouping val="standard"/>
        <c:varyColors val="0"/>
        <c:ser>
          <c:idx val="0"/>
          <c:order val="0"/>
          <c:tx>
            <c:strRef>
              <c:f>'4 Months MMP'!$A$12</c:f>
              <c:strCache>
                <c:ptCount val="1"/>
                <c:pt idx="0">
                  <c:v>Patient Group 1</c:v>
                </c:pt>
              </c:strCache>
            </c:strRef>
          </c:tx>
          <c:cat>
            <c:strRef>
              <c:f>'4 Months MMP'!$B$11:$M$11</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'4 Months MMP'!$B$12:$M$12</c:f>
              <c:numCache>
                <c:formatCode>_(* #,##0_);_(* \(#,##0\);_(* "-"??_);_(@_)</c:formatCode>
                <c:ptCount val="12"/>
                <c:pt idx="0">
                  <c:v>100000</c:v>
                </c:pt>
                <c:pt idx="4">
                  <c:v>100000</c:v>
                </c:pt>
                <c:pt idx="8">
                  <c:v>100000</c:v>
                </c:pt>
              </c:numCache>
            </c:numRef>
          </c:val>
          <c:extLst>
            <c:ext xmlns:c16="http://schemas.microsoft.com/office/drawing/2014/chart" uri="{C3380CC4-5D6E-409C-BE32-E72D297353CC}">
              <c16:uniqueId val="{00000000-E2B0-4633-BD99-E1BC9D02ADE0}"/>
            </c:ext>
          </c:extLst>
        </c:ser>
        <c:ser>
          <c:idx val="1"/>
          <c:order val="1"/>
          <c:tx>
            <c:strRef>
              <c:f>'4 Months MMP'!$A$13</c:f>
              <c:strCache>
                <c:ptCount val="1"/>
                <c:pt idx="0">
                  <c:v>Patient Group 2</c:v>
                </c:pt>
              </c:strCache>
            </c:strRef>
          </c:tx>
          <c:cat>
            <c:strRef>
              <c:f>'4 Months MMP'!$B$11:$M$11</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'4 Months MMP'!$B$13:$M$13</c:f>
              <c:numCache>
                <c:formatCode>_(* #,##0_);_(* \(#,##0\);_(* "-"??_);_(@_)</c:formatCode>
                <c:ptCount val="12"/>
                <c:pt idx="0">
                  <c:v>25000</c:v>
                </c:pt>
                <c:pt idx="1">
                  <c:v>100000</c:v>
                </c:pt>
                <c:pt idx="5">
                  <c:v>100000</c:v>
                </c:pt>
                <c:pt idx="9">
                  <c:v>100000</c:v>
                </c:pt>
              </c:numCache>
            </c:numRef>
          </c:val>
          <c:extLst>
            <c:ext xmlns:c16="http://schemas.microsoft.com/office/drawing/2014/chart" uri="{C3380CC4-5D6E-409C-BE32-E72D297353CC}">
              <c16:uniqueId val="{00000001-E2B0-4633-BD99-E1BC9D02ADE0}"/>
            </c:ext>
          </c:extLst>
        </c:ser>
        <c:ser>
          <c:idx val="2"/>
          <c:order val="2"/>
          <c:tx>
            <c:strRef>
              <c:f>'4 Months MMP'!$A$14</c:f>
              <c:strCache>
                <c:ptCount val="1"/>
                <c:pt idx="0">
                  <c:v>Patient Group 3</c:v>
                </c:pt>
              </c:strCache>
            </c:strRef>
          </c:tx>
          <c:cat>
            <c:strRef>
              <c:f>'4 Months MMP'!$B$11:$M$11</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'4 Months MMP'!$B$14:$M$14</c:f>
              <c:numCache>
                <c:formatCode>_(* #,##0_);_(* \(#,##0\);_(* "-"??_);_(@_)</c:formatCode>
                <c:ptCount val="12"/>
                <c:pt idx="0">
                  <c:v>25000</c:v>
                </c:pt>
                <c:pt idx="1">
                  <c:v>25000</c:v>
                </c:pt>
                <c:pt idx="2">
                  <c:v>100000</c:v>
                </c:pt>
                <c:pt idx="6">
                  <c:v>100000</c:v>
                </c:pt>
                <c:pt idx="10">
                  <c:v>100000</c:v>
                </c:pt>
              </c:numCache>
            </c:numRef>
          </c:val>
          <c:extLst>
            <c:ext xmlns:c16="http://schemas.microsoft.com/office/drawing/2014/chart" uri="{C3380CC4-5D6E-409C-BE32-E72D297353CC}">
              <c16:uniqueId val="{00000002-E2B0-4633-BD99-E1BC9D02ADE0}"/>
            </c:ext>
          </c:extLst>
        </c:ser>
        <c:ser>
          <c:idx val="3"/>
          <c:order val="3"/>
          <c:tx>
            <c:strRef>
              <c:f>'4 Months MMP'!$A$15</c:f>
              <c:strCache>
                <c:ptCount val="1"/>
                <c:pt idx="0">
                  <c:v>Patient Group 4</c:v>
                </c:pt>
              </c:strCache>
            </c:strRef>
          </c:tx>
          <c:cat>
            <c:strRef>
              <c:f>'4 Months MMP'!$B$11:$M$11</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'4 Months MMP'!$B$15:$M$15</c:f>
              <c:numCache>
                <c:formatCode>_(* #,##0_);_(* \(#,##0\);_(* "-"??_);_(@_)</c:formatCode>
                <c:ptCount val="12"/>
                <c:pt idx="0">
                  <c:v>25000</c:v>
                </c:pt>
                <c:pt idx="1">
                  <c:v>25000</c:v>
                </c:pt>
                <c:pt idx="2">
                  <c:v>25000</c:v>
                </c:pt>
                <c:pt idx="3">
                  <c:v>100000</c:v>
                </c:pt>
                <c:pt idx="7">
                  <c:v>100000</c:v>
                </c:pt>
                <c:pt idx="11">
                  <c:v>100000</c:v>
                </c:pt>
              </c:numCache>
            </c:numRef>
          </c:val>
          <c:extLst>
            <c:ext xmlns:c16="http://schemas.microsoft.com/office/drawing/2014/chart" uri="{C3380CC4-5D6E-409C-BE32-E72D297353CC}">
              <c16:uniqueId val="{00000003-E2B0-4633-BD99-E1BC9D02ADE0}"/>
            </c:ext>
          </c:extLst>
        </c:ser>
        <c:ser>
          <c:idx val="4"/>
          <c:order val="4"/>
          <c:tx>
            <c:strRef>
              <c:f>'4 Months MMP'!$A$16</c:f>
              <c:strCache>
                <c:ptCount val="1"/>
                <c:pt idx="0">
                  <c:v>Total ARV Treatment Stock for  Multi-Month Prescribing Phase-In (first 4 months), and Total for ARV Treatment Stock for  Multi-Month Prescribing for the remainder of the year</c:v>
                </c:pt>
              </c:strCache>
            </c:strRef>
          </c:tx>
          <c:spPr>
            <a:solidFill>
              <a:schemeClr val="tx2">
                <a:lumMod val="60000"/>
                <a:lumOff val="40000"/>
              </a:schemeClr>
            </a:solidFill>
          </c:spPr>
          <c:cat>
            <c:strRef>
              <c:f>'4 Months MMP'!$B$11:$M$11</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'4 Months MMP'!$B$16:$M$16</c:f>
              <c:numCache>
                <c:formatCode>_(* #,##0_);_(* \(#,##0\);_(* "-"??_);_(@_)</c:formatCode>
                <c:ptCount val="12"/>
                <c:pt idx="0">
                  <c:v>175000</c:v>
                </c:pt>
                <c:pt idx="1">
                  <c:v>150000</c:v>
                </c:pt>
                <c:pt idx="2">
                  <c:v>125000</c:v>
                </c:pt>
                <c:pt idx="3">
                  <c:v>100000</c:v>
                </c:pt>
                <c:pt idx="4">
                  <c:v>100000</c:v>
                </c:pt>
                <c:pt idx="5">
                  <c:v>100000</c:v>
                </c:pt>
                <c:pt idx="6">
                  <c:v>100000</c:v>
                </c:pt>
                <c:pt idx="7">
                  <c:v>100000</c:v>
                </c:pt>
                <c:pt idx="8">
                  <c:v>100000</c:v>
                </c:pt>
                <c:pt idx="9">
                  <c:v>100000</c:v>
                </c:pt>
                <c:pt idx="10">
                  <c:v>100000</c:v>
                </c:pt>
                <c:pt idx="11">
                  <c:v>100000</c:v>
                </c:pt>
              </c:numCache>
            </c:numRef>
          </c:val>
          <c:extLst>
            <c:ext xmlns:c16="http://schemas.microsoft.com/office/drawing/2014/chart" uri="{C3380CC4-5D6E-409C-BE32-E72D297353CC}">
              <c16:uniqueId val="{00000004-E2B0-4633-BD99-E1BC9D02ADE0}"/>
            </c:ext>
          </c:extLst>
        </c:ser>
        <c:ser>
          <c:idx val="5"/>
          <c:order val="5"/>
          <c:tx>
            <c:strRef>
              <c:f>'4 Months MMP'!$A$17</c:f>
              <c:strCache>
                <c:ptCount val="1"/>
                <c:pt idx="0">
                  <c:v>New Patients (Treat All) on Monthly Treatment</c:v>
                </c:pt>
              </c:strCache>
            </c:strRef>
          </c:tx>
          <c:spPr>
            <a:solidFill>
              <a:srgbClr val="92D050"/>
            </a:solidFill>
          </c:spPr>
          <c:cat>
            <c:strRef>
              <c:f>'4 Months MMP'!$B$11:$M$11</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'4 Months MMP'!$B$17:$M$17</c:f>
              <c:numCache>
                <c:formatCode>_(* #,##0.00_);_(* \(#,##0.00\);_(* "-"??_);_(@_)</c:formatCode>
                <c:ptCount val="12"/>
                <c:pt idx="0" formatCode="_(* #,##0_);_(* \(#,##0\);_(* &quot;-&quot;??_);_(@_)">
                  <c:v>1250</c:v>
                </c:pt>
                <c:pt idx="1">
                  <c:v>2500</c:v>
                </c:pt>
                <c:pt idx="2">
                  <c:v>3750</c:v>
                </c:pt>
                <c:pt idx="3">
                  <c:v>5000</c:v>
                </c:pt>
                <c:pt idx="4">
                  <c:v>6250</c:v>
                </c:pt>
                <c:pt idx="5">
                  <c:v>7500</c:v>
                </c:pt>
                <c:pt idx="6">
                  <c:v>8750</c:v>
                </c:pt>
                <c:pt idx="7">
                  <c:v>10000</c:v>
                </c:pt>
                <c:pt idx="8">
                  <c:v>11250</c:v>
                </c:pt>
                <c:pt idx="9">
                  <c:v>12500</c:v>
                </c:pt>
                <c:pt idx="10">
                  <c:v>13750</c:v>
                </c:pt>
                <c:pt idx="11">
                  <c:v>15000</c:v>
                </c:pt>
              </c:numCache>
            </c:numRef>
          </c:val>
          <c:extLst>
            <c:ext xmlns:c16="http://schemas.microsoft.com/office/drawing/2014/chart" uri="{C3380CC4-5D6E-409C-BE32-E72D297353CC}">
              <c16:uniqueId val="{00000005-E2B0-4633-BD99-E1BC9D02ADE0}"/>
            </c:ext>
          </c:extLst>
        </c:ser>
        <c:ser>
          <c:idx val="6"/>
          <c:order val="6"/>
          <c:tx>
            <c:strRef>
              <c:f>'4 Months MMP'!$A$18</c:f>
              <c:strCache>
                <c:ptCount val="1"/>
                <c:pt idx="0">
                  <c:v>New Patients from Previous Year not on Multi-Month Prescribing Yet</c:v>
                </c:pt>
              </c:strCache>
            </c:strRef>
          </c:tx>
          <c:cat>
            <c:strRef>
              <c:f>'4 Months MMP'!$B$11:$M$11</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'4 Months MMP'!$B$18:$M$18</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E2B0-4633-BD99-E1BC9D02ADE0}"/>
            </c:ext>
          </c:extLst>
        </c:ser>
        <c:dLbls>
          <c:showLegendKey val="0"/>
          <c:showVal val="0"/>
          <c:showCatName val="0"/>
          <c:showSerName val="0"/>
          <c:showPercent val="0"/>
          <c:showBubbleSize val="0"/>
        </c:dLbls>
        <c:axId val="175735936"/>
        <c:axId val="175737472"/>
      </c:areaChart>
      <c:lineChart>
        <c:grouping val="standard"/>
        <c:varyColors val="0"/>
        <c:ser>
          <c:idx val="7"/>
          <c:order val="7"/>
          <c:tx>
            <c:strRef>
              <c:f>'4 Months MMP'!$A$19</c:f>
              <c:strCache>
                <c:ptCount val="1"/>
                <c:pt idx="0">
                  <c:v>Grand Total (Multi-Month and Treat All)</c:v>
                </c:pt>
              </c:strCache>
            </c:strRef>
          </c:tx>
          <c:spPr>
            <a:ln>
              <a:solidFill>
                <a:srgbClr val="FFC000"/>
              </a:solidFill>
            </a:ln>
          </c:spPr>
          <c:marker>
            <c:symbol val="circle"/>
            <c:size val="7"/>
            <c:spPr>
              <a:solidFill>
                <a:srgbClr val="FFC000"/>
              </a:solidFill>
            </c:spPr>
          </c:marker>
          <c:cat>
            <c:strRef>
              <c:f>'4 Months MMP'!$B$11:$M$11</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'4 Months MMP'!$B$19:$M$19</c:f>
              <c:numCache>
                <c:formatCode>_(* #,##0_);_(* \(#,##0\);_(* "-"??_);_(@_)</c:formatCode>
                <c:ptCount val="12"/>
                <c:pt idx="0">
                  <c:v>176250</c:v>
                </c:pt>
                <c:pt idx="1">
                  <c:v>152500</c:v>
                </c:pt>
                <c:pt idx="2">
                  <c:v>128750</c:v>
                </c:pt>
                <c:pt idx="3">
                  <c:v>105000</c:v>
                </c:pt>
                <c:pt idx="4">
                  <c:v>106250</c:v>
                </c:pt>
                <c:pt idx="5">
                  <c:v>107500</c:v>
                </c:pt>
                <c:pt idx="6">
                  <c:v>108750</c:v>
                </c:pt>
                <c:pt idx="7">
                  <c:v>110000</c:v>
                </c:pt>
                <c:pt idx="8">
                  <c:v>111250</c:v>
                </c:pt>
                <c:pt idx="9">
                  <c:v>112500</c:v>
                </c:pt>
                <c:pt idx="10">
                  <c:v>113750</c:v>
                </c:pt>
                <c:pt idx="11">
                  <c:v>115000</c:v>
                </c:pt>
              </c:numCache>
            </c:numRef>
          </c:val>
          <c:smooth val="0"/>
          <c:extLst>
            <c:ext xmlns:c16="http://schemas.microsoft.com/office/drawing/2014/chart" uri="{C3380CC4-5D6E-409C-BE32-E72D297353CC}">
              <c16:uniqueId val="{00000007-E2B0-4633-BD99-E1BC9D02ADE0}"/>
            </c:ext>
          </c:extLst>
        </c:ser>
        <c:dLbls>
          <c:showLegendKey val="0"/>
          <c:showVal val="0"/>
          <c:showCatName val="0"/>
          <c:showSerName val="0"/>
          <c:showPercent val="0"/>
          <c:showBubbleSize val="0"/>
        </c:dLbls>
        <c:marker val="1"/>
        <c:smooth val="0"/>
        <c:axId val="175735936"/>
        <c:axId val="175737472"/>
      </c:lineChart>
      <c:catAx>
        <c:axId val="175735936"/>
        <c:scaling>
          <c:orientation val="minMax"/>
        </c:scaling>
        <c:delete val="0"/>
        <c:axPos val="b"/>
        <c:numFmt formatCode="General" sourceLinked="0"/>
        <c:majorTickMark val="out"/>
        <c:minorTickMark val="none"/>
        <c:tickLblPos val="nextTo"/>
        <c:crossAx val="175737472"/>
        <c:crosses val="autoZero"/>
        <c:auto val="1"/>
        <c:lblAlgn val="ctr"/>
        <c:lblOffset val="100"/>
        <c:noMultiLvlLbl val="0"/>
      </c:catAx>
      <c:valAx>
        <c:axId val="175737472"/>
        <c:scaling>
          <c:orientation val="minMax"/>
        </c:scaling>
        <c:delete val="0"/>
        <c:axPos val="l"/>
        <c:majorGridlines/>
        <c:numFmt formatCode="_(* #,##0_);_(* \(#,##0\);_(* &quot;-&quot;??_);_(@_)" sourceLinked="1"/>
        <c:majorTickMark val="out"/>
        <c:minorTickMark val="none"/>
        <c:tickLblPos val="nextTo"/>
        <c:crossAx val="175735936"/>
        <c:crosses val="autoZero"/>
        <c:crossBetween val="between"/>
      </c:valAx>
    </c:plotArea>
    <c:legend>
      <c:legendPos val="r"/>
      <c:legendEntry>
        <c:idx val="0"/>
        <c:delete val="1"/>
      </c:legendEntry>
      <c:legendEntry>
        <c:idx val="1"/>
        <c:delete val="1"/>
      </c:legendEntry>
      <c:legendEntry>
        <c:idx val="2"/>
        <c:delete val="1"/>
      </c:legendEntry>
      <c:legendEntry>
        <c:idx val="3"/>
        <c:delete val="1"/>
      </c:legendEntry>
      <c:legendEntry>
        <c:idx val="6"/>
        <c:delete val="1"/>
      </c:legendEntry>
      <c:overlay val="0"/>
    </c:legend>
    <c:plotVisOnly val="1"/>
    <c:dispBlanksAs val="zero"/>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image" Target="../media/image3.jpeg"/></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8.xml"/><Relationship Id="rId5" Type="http://schemas.openxmlformats.org/officeDocument/2006/relationships/image" Target="../media/image3.jpeg"/><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2.xml"/><Relationship Id="rId5" Type="http://schemas.openxmlformats.org/officeDocument/2006/relationships/image" Target="../media/image4.jpeg"/><Relationship Id="rId4"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chart" Target="../charts/chart16.xml"/><Relationship Id="rId5" Type="http://schemas.openxmlformats.org/officeDocument/2006/relationships/image" Target="../media/image3.jpeg"/><Relationship Id="rId4"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18.xml"/><Relationship Id="rId1" Type="http://schemas.openxmlformats.org/officeDocument/2006/relationships/chart" Target="../charts/chart17.xml"/><Relationship Id="rId4"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219075</xdr:colOff>
      <xdr:row>0</xdr:row>
      <xdr:rowOff>0</xdr:rowOff>
    </xdr:from>
    <xdr:to>
      <xdr:col>0</xdr:col>
      <xdr:colOff>2266950</xdr:colOff>
      <xdr:row>1</xdr:row>
      <xdr:rowOff>26293</xdr:rowOff>
    </xdr:to>
    <xdr:pic>
      <xdr:nvPicPr>
        <xdr:cNvPr id="5" name="Picture 4"/>
        <xdr:cNvPicPr>
          <a:picLocks noChangeAspect="1"/>
        </xdr:cNvPicPr>
      </xdr:nvPicPr>
      <xdr:blipFill>
        <a:blip xmlns:r="http://schemas.openxmlformats.org/officeDocument/2006/relationships" r:embed="rId1"/>
        <a:stretch>
          <a:fillRect/>
        </a:stretch>
      </xdr:blipFill>
      <xdr:spPr>
        <a:xfrm>
          <a:off x="219075" y="0"/>
          <a:ext cx="2047875" cy="1007368"/>
        </a:xfrm>
        <a:prstGeom prst="rect">
          <a:avLst/>
        </a:prstGeom>
      </xdr:spPr>
    </xdr:pic>
    <xdr:clientData/>
  </xdr:twoCellAnchor>
  <xdr:twoCellAnchor editAs="oneCell">
    <xdr:from>
      <xdr:col>0</xdr:col>
      <xdr:colOff>2570928</xdr:colOff>
      <xdr:row>0</xdr:row>
      <xdr:rowOff>40821</xdr:rowOff>
    </xdr:from>
    <xdr:to>
      <xdr:col>2</xdr:col>
      <xdr:colOff>351064</xdr:colOff>
      <xdr:row>0</xdr:row>
      <xdr:rowOff>936625</xdr:rowOff>
    </xdr:to>
    <xdr:pic>
      <xdr:nvPicPr>
        <xdr:cNvPr id="2" name="Picture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70928" y="40821"/>
          <a:ext cx="1522100" cy="8958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114299</xdr:colOff>
      <xdr:row>10</xdr:row>
      <xdr:rowOff>100012</xdr:rowOff>
    </xdr:from>
    <xdr:to>
      <xdr:col>28</xdr:col>
      <xdr:colOff>214311</xdr:colOff>
      <xdr:row>17</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152400</xdr:colOff>
      <xdr:row>20</xdr:row>
      <xdr:rowOff>52386</xdr:rowOff>
    </xdr:from>
    <xdr:to>
      <xdr:col>28</xdr:col>
      <xdr:colOff>238125</xdr:colOff>
      <xdr:row>26</xdr:row>
      <xdr:rowOff>171449</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1</xdr:col>
      <xdr:colOff>1223587</xdr:colOff>
      <xdr:row>0</xdr:row>
      <xdr:rowOff>1581150</xdr:rowOff>
    </xdr:to>
    <xdr:pic>
      <xdr:nvPicPr>
        <xdr:cNvPr id="4" name="Picture 3"/>
        <xdr:cNvPicPr>
          <a:picLocks noChangeAspect="1"/>
        </xdr:cNvPicPr>
      </xdr:nvPicPr>
      <xdr:blipFill>
        <a:blip xmlns:r="http://schemas.openxmlformats.org/officeDocument/2006/relationships" r:embed="rId3"/>
        <a:stretch>
          <a:fillRect/>
        </a:stretch>
      </xdr:blipFill>
      <xdr:spPr>
        <a:xfrm>
          <a:off x="0" y="0"/>
          <a:ext cx="3214312" cy="1581150"/>
        </a:xfrm>
        <a:prstGeom prst="rect">
          <a:avLst/>
        </a:prstGeom>
      </xdr:spPr>
    </xdr:pic>
    <xdr:clientData/>
  </xdr:twoCellAnchor>
  <xdr:oneCellAnchor>
    <xdr:from>
      <xdr:col>1</xdr:col>
      <xdr:colOff>1115910</xdr:colOff>
      <xdr:row>0</xdr:row>
      <xdr:rowOff>119062</xdr:rowOff>
    </xdr:from>
    <xdr:ext cx="2253559" cy="1295919"/>
    <xdr:pic>
      <xdr:nvPicPr>
        <xdr:cNvPr id="11" name="Picture 10"/>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104254" y="119062"/>
          <a:ext cx="2253559" cy="1295919"/>
        </a:xfrm>
        <a:prstGeom prst="rect">
          <a:avLst/>
        </a:prstGeom>
      </xdr:spPr>
    </xdr:pic>
    <xdr:clientData/>
  </xdr:oneCellAnchor>
  <xdr:twoCellAnchor>
    <xdr:from>
      <xdr:col>0</xdr:col>
      <xdr:colOff>83343</xdr:colOff>
      <xdr:row>55</xdr:row>
      <xdr:rowOff>86914</xdr:rowOff>
    </xdr:from>
    <xdr:to>
      <xdr:col>13</xdr:col>
      <xdr:colOff>369094</xdr:colOff>
      <xdr:row>93</xdr:row>
      <xdr:rowOff>59531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xdr:col>
      <xdr:colOff>137584</xdr:colOff>
      <xdr:row>29</xdr:row>
      <xdr:rowOff>83607</xdr:rowOff>
    </xdr:from>
    <xdr:to>
      <xdr:col>28</xdr:col>
      <xdr:colOff>232834</xdr:colOff>
      <xdr:row>35</xdr:row>
      <xdr:rowOff>444500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18</xdr:col>
      <xdr:colOff>495300</xdr:colOff>
      <xdr:row>9</xdr:row>
      <xdr:rowOff>47624</xdr:rowOff>
    </xdr:from>
    <xdr:to>
      <xdr:col>26</xdr:col>
      <xdr:colOff>0</xdr:colOff>
      <xdr:row>17</xdr:row>
      <xdr:rowOff>180974</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571500</xdr:colOff>
      <xdr:row>20</xdr:row>
      <xdr:rowOff>104774</xdr:rowOff>
    </xdr:from>
    <xdr:to>
      <xdr:col>26</xdr:col>
      <xdr:colOff>76200</xdr:colOff>
      <xdr:row>28</xdr:row>
      <xdr:rowOff>85724</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590550</xdr:colOff>
      <xdr:row>30</xdr:row>
      <xdr:rowOff>200024</xdr:rowOff>
    </xdr:from>
    <xdr:to>
      <xdr:col>26</xdr:col>
      <xdr:colOff>95250</xdr:colOff>
      <xdr:row>40</xdr:row>
      <xdr:rowOff>104774</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0</xdr:col>
      <xdr:colOff>2911928</xdr:colOff>
      <xdr:row>0</xdr:row>
      <xdr:rowOff>1585047</xdr:rowOff>
    </xdr:to>
    <xdr:pic>
      <xdr:nvPicPr>
        <xdr:cNvPr id="10" name="Picture 9"/>
        <xdr:cNvPicPr>
          <a:picLocks noChangeAspect="1"/>
        </xdr:cNvPicPr>
      </xdr:nvPicPr>
      <xdr:blipFill>
        <a:blip xmlns:r="http://schemas.openxmlformats.org/officeDocument/2006/relationships" r:embed="rId4"/>
        <a:stretch>
          <a:fillRect/>
        </a:stretch>
      </xdr:blipFill>
      <xdr:spPr>
        <a:xfrm>
          <a:off x="0" y="0"/>
          <a:ext cx="2911928" cy="1585047"/>
        </a:xfrm>
        <a:prstGeom prst="rect">
          <a:avLst/>
        </a:prstGeom>
      </xdr:spPr>
    </xdr:pic>
    <xdr:clientData/>
  </xdr:twoCellAnchor>
  <xdr:oneCellAnchor>
    <xdr:from>
      <xdr:col>1</xdr:col>
      <xdr:colOff>68160</xdr:colOff>
      <xdr:row>0</xdr:row>
      <xdr:rowOff>132669</xdr:rowOff>
    </xdr:from>
    <xdr:ext cx="2253559" cy="1295919"/>
    <xdr:pic>
      <xdr:nvPicPr>
        <xdr:cNvPr id="11" name="Picture 10"/>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898696" y="132669"/>
          <a:ext cx="2253559" cy="1295919"/>
        </a:xfrm>
        <a:prstGeom prst="rect">
          <a:avLst/>
        </a:prstGeom>
      </xdr:spPr>
    </xdr:pic>
    <xdr:clientData/>
  </xdr:oneCellAnchor>
  <xdr:twoCellAnchor>
    <xdr:from>
      <xdr:col>1</xdr:col>
      <xdr:colOff>0</xdr:colOff>
      <xdr:row>54</xdr:row>
      <xdr:rowOff>63953</xdr:rowOff>
    </xdr:from>
    <xdr:to>
      <xdr:col>13</xdr:col>
      <xdr:colOff>925286</xdr:colOff>
      <xdr:row>88</xdr:row>
      <xdr:rowOff>122465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18</xdr:col>
      <xdr:colOff>514349</xdr:colOff>
      <xdr:row>7</xdr:row>
      <xdr:rowOff>1143000</xdr:rowOff>
    </xdr:from>
    <xdr:to>
      <xdr:col>29</xdr:col>
      <xdr:colOff>559594</xdr:colOff>
      <xdr:row>19</xdr:row>
      <xdr:rowOff>114300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590549</xdr:colOff>
      <xdr:row>21</xdr:row>
      <xdr:rowOff>66674</xdr:rowOff>
    </xdr:from>
    <xdr:to>
      <xdr:col>29</xdr:col>
      <xdr:colOff>535781</xdr:colOff>
      <xdr:row>29</xdr:row>
      <xdr:rowOff>133350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676274</xdr:colOff>
      <xdr:row>32</xdr:row>
      <xdr:rowOff>161924</xdr:rowOff>
    </xdr:from>
    <xdr:to>
      <xdr:col>29</xdr:col>
      <xdr:colOff>535781</xdr:colOff>
      <xdr:row>44</xdr:row>
      <xdr:rowOff>152400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1</xdr:colOff>
      <xdr:row>0</xdr:row>
      <xdr:rowOff>0</xdr:rowOff>
    </xdr:from>
    <xdr:to>
      <xdr:col>0</xdr:col>
      <xdr:colOff>3345657</xdr:colOff>
      <xdr:row>1</xdr:row>
      <xdr:rowOff>0</xdr:rowOff>
    </xdr:to>
    <xdr:pic>
      <xdr:nvPicPr>
        <xdr:cNvPr id="10" name="Picture 9"/>
        <xdr:cNvPicPr>
          <a:picLocks noChangeAspect="1"/>
        </xdr:cNvPicPr>
      </xdr:nvPicPr>
      <xdr:blipFill>
        <a:blip xmlns:r="http://schemas.openxmlformats.org/officeDocument/2006/relationships" r:embed="rId4"/>
        <a:stretch>
          <a:fillRect/>
        </a:stretch>
      </xdr:blipFill>
      <xdr:spPr>
        <a:xfrm>
          <a:off x="1" y="0"/>
          <a:ext cx="3345656" cy="1595438"/>
        </a:xfrm>
        <a:prstGeom prst="rect">
          <a:avLst/>
        </a:prstGeom>
      </xdr:spPr>
    </xdr:pic>
    <xdr:clientData/>
  </xdr:twoCellAnchor>
  <xdr:oneCellAnchor>
    <xdr:from>
      <xdr:col>0</xdr:col>
      <xdr:colOff>5024438</xdr:colOff>
      <xdr:row>0</xdr:row>
      <xdr:rowOff>95250</xdr:rowOff>
    </xdr:from>
    <xdr:ext cx="2490222" cy="1432013"/>
    <xdr:pic>
      <xdr:nvPicPr>
        <xdr:cNvPr id="15" name="Picture 14"/>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024438" y="95250"/>
          <a:ext cx="2490222" cy="1432013"/>
        </a:xfrm>
        <a:prstGeom prst="rect">
          <a:avLst/>
        </a:prstGeom>
      </xdr:spPr>
    </xdr:pic>
    <xdr:clientData/>
  </xdr:oneCellAnchor>
  <xdr:twoCellAnchor>
    <xdr:from>
      <xdr:col>0</xdr:col>
      <xdr:colOff>5322093</xdr:colOff>
      <xdr:row>56</xdr:row>
      <xdr:rowOff>27382</xdr:rowOff>
    </xdr:from>
    <xdr:to>
      <xdr:col>7</xdr:col>
      <xdr:colOff>1047750</xdr:colOff>
      <xdr:row>87</xdr:row>
      <xdr:rowOff>166687</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18</xdr:col>
      <xdr:colOff>349250</xdr:colOff>
      <xdr:row>10</xdr:row>
      <xdr:rowOff>223837</xdr:rowOff>
    </xdr:from>
    <xdr:to>
      <xdr:col>28</xdr:col>
      <xdr:colOff>285750</xdr:colOff>
      <xdr:row>19</xdr:row>
      <xdr:rowOff>95250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301625</xdr:colOff>
      <xdr:row>23</xdr:row>
      <xdr:rowOff>49212</xdr:rowOff>
    </xdr:from>
    <xdr:to>
      <xdr:col>28</xdr:col>
      <xdr:colOff>269875</xdr:colOff>
      <xdr:row>32</xdr:row>
      <xdr:rowOff>492125</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380999</xdr:colOff>
      <xdr:row>36</xdr:row>
      <xdr:rowOff>80962</xdr:rowOff>
    </xdr:from>
    <xdr:to>
      <xdr:col>28</xdr:col>
      <xdr:colOff>301624</xdr:colOff>
      <xdr:row>46</xdr:row>
      <xdr:rowOff>127000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0</xdr:col>
      <xdr:colOff>3635375</xdr:colOff>
      <xdr:row>0</xdr:row>
      <xdr:rowOff>1585047</xdr:rowOff>
    </xdr:to>
    <xdr:pic>
      <xdr:nvPicPr>
        <xdr:cNvPr id="12" name="Picture 11"/>
        <xdr:cNvPicPr>
          <a:picLocks noChangeAspect="1"/>
        </xdr:cNvPicPr>
      </xdr:nvPicPr>
      <xdr:blipFill>
        <a:blip xmlns:r="http://schemas.openxmlformats.org/officeDocument/2006/relationships" r:embed="rId4"/>
        <a:stretch>
          <a:fillRect/>
        </a:stretch>
      </xdr:blipFill>
      <xdr:spPr>
        <a:xfrm>
          <a:off x="0" y="0"/>
          <a:ext cx="3635375" cy="1585047"/>
        </a:xfrm>
        <a:prstGeom prst="rect">
          <a:avLst/>
        </a:prstGeom>
      </xdr:spPr>
    </xdr:pic>
    <xdr:clientData/>
  </xdr:twoCellAnchor>
  <xdr:oneCellAnchor>
    <xdr:from>
      <xdr:col>1</xdr:col>
      <xdr:colOff>68160</xdr:colOff>
      <xdr:row>0</xdr:row>
      <xdr:rowOff>132669</xdr:rowOff>
    </xdr:from>
    <xdr:ext cx="2253559" cy="1295919"/>
    <xdr:pic>
      <xdr:nvPicPr>
        <xdr:cNvPr id="13" name="Picture 1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897335" y="132669"/>
          <a:ext cx="2253559" cy="1295919"/>
        </a:xfrm>
        <a:prstGeom prst="rect">
          <a:avLst/>
        </a:prstGeom>
      </xdr:spPr>
    </xdr:pic>
    <xdr:clientData/>
  </xdr:oneCellAnchor>
  <xdr:twoCellAnchor>
    <xdr:from>
      <xdr:col>0</xdr:col>
      <xdr:colOff>5286374</xdr:colOff>
      <xdr:row>63</xdr:row>
      <xdr:rowOff>176211</xdr:rowOff>
    </xdr:from>
    <xdr:to>
      <xdr:col>13</xdr:col>
      <xdr:colOff>523874</xdr:colOff>
      <xdr:row>102</xdr:row>
      <xdr:rowOff>47625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38101</xdr:colOff>
      <xdr:row>9</xdr:row>
      <xdr:rowOff>33336</xdr:rowOff>
    </xdr:from>
    <xdr:to>
      <xdr:col>15</xdr:col>
      <xdr:colOff>142876</xdr:colOff>
      <xdr:row>48</xdr:row>
      <xdr:rowOff>133349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66674</xdr:colOff>
      <xdr:row>57</xdr:row>
      <xdr:rowOff>57150</xdr:rowOff>
    </xdr:from>
    <xdr:to>
      <xdr:col>10</xdr:col>
      <xdr:colOff>85724</xdr:colOff>
      <xdr:row>87</xdr:row>
      <xdr:rowOff>133350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1</xdr:col>
      <xdr:colOff>1361</xdr:colOff>
      <xdr:row>0</xdr:row>
      <xdr:rowOff>1585047</xdr:rowOff>
    </xdr:to>
    <xdr:pic>
      <xdr:nvPicPr>
        <xdr:cNvPr id="5" name="Picture 4"/>
        <xdr:cNvPicPr>
          <a:picLocks noChangeAspect="1"/>
        </xdr:cNvPicPr>
      </xdr:nvPicPr>
      <xdr:blipFill>
        <a:blip xmlns:r="http://schemas.openxmlformats.org/officeDocument/2006/relationships" r:embed="rId3"/>
        <a:stretch>
          <a:fillRect/>
        </a:stretch>
      </xdr:blipFill>
      <xdr:spPr>
        <a:xfrm>
          <a:off x="0" y="0"/>
          <a:ext cx="4354286" cy="1585047"/>
        </a:xfrm>
        <a:prstGeom prst="rect">
          <a:avLst/>
        </a:prstGeom>
      </xdr:spPr>
    </xdr:pic>
    <xdr:clientData/>
  </xdr:twoCellAnchor>
  <xdr:oneCellAnchor>
    <xdr:from>
      <xdr:col>1</xdr:col>
      <xdr:colOff>68160</xdr:colOff>
      <xdr:row>0</xdr:row>
      <xdr:rowOff>132669</xdr:rowOff>
    </xdr:from>
    <xdr:ext cx="2253559" cy="1295919"/>
    <xdr:pic>
      <xdr:nvPicPr>
        <xdr:cNvPr id="7" name="Picture 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897335" y="132669"/>
          <a:ext cx="2253559" cy="1295919"/>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D26"/>
  <sheetViews>
    <sheetView tabSelected="1" zoomScale="70" zoomScaleNormal="70" workbookViewId="0">
      <selection activeCell="B11" sqref="B11:D11"/>
    </sheetView>
  </sheetViews>
  <sheetFormatPr defaultRowHeight="15" x14ac:dyDescent="0.25"/>
  <cols>
    <col min="1" max="1" width="45.85546875" customWidth="1"/>
    <col min="2" max="2" width="10.140625" bestFit="1" customWidth="1"/>
    <col min="3" max="4" width="10.5703125" bestFit="1" customWidth="1"/>
    <col min="5" max="5" width="97.5703125" customWidth="1"/>
    <col min="9" max="9" width="18" customWidth="1"/>
    <col min="10" max="10" width="21.140625" customWidth="1"/>
    <col min="11" max="11" width="21.5703125" customWidth="1"/>
    <col min="12" max="12" width="18.140625" customWidth="1"/>
    <col min="13" max="13" width="22.85546875" customWidth="1"/>
  </cols>
  <sheetData>
    <row r="1" spans="1:30" s="49" customFormat="1" ht="77.25" customHeight="1" x14ac:dyDescent="0.4">
      <c r="A1" s="175"/>
      <c r="B1" s="176"/>
      <c r="C1" s="176"/>
      <c r="D1" s="176"/>
      <c r="E1" s="177"/>
      <c r="F1" s="47"/>
      <c r="G1" s="47"/>
      <c r="H1" s="47"/>
      <c r="I1" s="47"/>
      <c r="J1" s="47"/>
      <c r="K1" s="47"/>
      <c r="L1" s="47"/>
      <c r="M1" s="47"/>
      <c r="N1" s="47"/>
      <c r="O1" s="48"/>
      <c r="P1" s="188"/>
      <c r="Q1" s="189"/>
      <c r="R1" s="189"/>
      <c r="S1" s="189"/>
      <c r="T1" s="189"/>
      <c r="U1" s="189"/>
      <c r="V1" s="189"/>
      <c r="W1" s="189"/>
      <c r="X1" s="189"/>
      <c r="Y1" s="189"/>
      <c r="Z1" s="189"/>
      <c r="AA1" s="189"/>
      <c r="AB1" s="189"/>
      <c r="AC1" s="189"/>
      <c r="AD1" s="189"/>
    </row>
    <row r="2" spans="1:30" s="49" customFormat="1" ht="23.25" customHeight="1" x14ac:dyDescent="0.45">
      <c r="A2" s="200" t="s">
        <v>37</v>
      </c>
      <c r="B2" s="201"/>
      <c r="C2" s="201"/>
      <c r="D2" s="201"/>
      <c r="E2" s="202"/>
      <c r="F2" s="47"/>
      <c r="G2" s="47"/>
      <c r="H2" s="47"/>
      <c r="I2" s="47"/>
      <c r="J2" s="47"/>
      <c r="K2" s="47"/>
      <c r="L2" s="47"/>
      <c r="M2" s="47"/>
      <c r="N2" s="47"/>
      <c r="O2" s="47"/>
      <c r="P2" s="134"/>
      <c r="Q2" s="134"/>
      <c r="R2" s="134"/>
      <c r="S2" s="134"/>
      <c r="T2" s="134"/>
      <c r="U2" s="134"/>
      <c r="V2" s="134"/>
      <c r="W2" s="134"/>
      <c r="X2" s="134"/>
      <c r="Y2" s="134"/>
      <c r="Z2" s="134"/>
      <c r="AA2" s="134"/>
      <c r="AB2" s="134"/>
      <c r="AC2" s="134"/>
      <c r="AD2" s="134"/>
    </row>
    <row r="3" spans="1:30" s="49" customFormat="1" ht="45.75" customHeight="1" x14ac:dyDescent="0.25">
      <c r="A3" s="203" t="s">
        <v>47</v>
      </c>
      <c r="B3" s="204"/>
      <c r="C3" s="204"/>
      <c r="D3" s="204"/>
      <c r="E3" s="205"/>
      <c r="F3" s="135"/>
      <c r="G3" s="47"/>
      <c r="H3" s="47"/>
      <c r="I3" s="47"/>
      <c r="J3" s="47"/>
      <c r="K3" s="47"/>
      <c r="L3" s="47"/>
      <c r="M3" s="47"/>
      <c r="N3" s="47"/>
      <c r="O3" s="47"/>
      <c r="P3" s="134"/>
      <c r="Q3" s="134"/>
      <c r="R3" s="134"/>
      <c r="S3" s="134"/>
      <c r="T3" s="134"/>
      <c r="U3" s="134"/>
      <c r="V3" s="134"/>
      <c r="W3" s="134"/>
      <c r="X3" s="134"/>
      <c r="Y3" s="134"/>
      <c r="Z3" s="134"/>
      <c r="AA3" s="134"/>
      <c r="AB3" s="134"/>
      <c r="AC3" s="134"/>
      <c r="AD3" s="134"/>
    </row>
    <row r="4" spans="1:30" s="49" customFormat="1" ht="54.75" customHeight="1" x14ac:dyDescent="0.25">
      <c r="A4" s="208" t="s">
        <v>48</v>
      </c>
      <c r="B4" s="209"/>
      <c r="C4" s="209"/>
      <c r="D4" s="209"/>
      <c r="E4" s="209"/>
      <c r="F4" s="135"/>
      <c r="G4" s="47"/>
      <c r="H4" s="47"/>
      <c r="I4" s="47"/>
      <c r="J4" s="47"/>
      <c r="K4" s="47"/>
      <c r="L4" s="47"/>
      <c r="M4" s="47"/>
      <c r="N4" s="47"/>
      <c r="O4" s="47"/>
      <c r="P4" s="134"/>
      <c r="Q4" s="134"/>
      <c r="R4" s="134"/>
      <c r="S4" s="134"/>
      <c r="T4" s="134"/>
      <c r="U4" s="134"/>
      <c r="V4" s="134"/>
      <c r="W4" s="134"/>
      <c r="X4" s="134"/>
      <c r="Y4" s="134"/>
      <c r="Z4" s="134"/>
      <c r="AA4" s="134"/>
      <c r="AB4" s="134"/>
      <c r="AC4" s="134"/>
      <c r="AD4" s="134"/>
    </row>
    <row r="5" spans="1:30" s="49" customFormat="1" ht="45.75" customHeight="1" x14ac:dyDescent="0.25">
      <c r="A5" s="206" t="s">
        <v>49</v>
      </c>
      <c r="B5" s="207"/>
      <c r="C5" s="207"/>
      <c r="D5" s="207"/>
      <c r="E5" s="207"/>
      <c r="F5" s="135"/>
      <c r="G5" s="47"/>
      <c r="H5" s="47"/>
      <c r="I5" s="47"/>
      <c r="J5" s="47"/>
      <c r="K5" s="47"/>
      <c r="L5" s="47"/>
      <c r="M5" s="47"/>
      <c r="N5" s="47"/>
      <c r="O5" s="47"/>
      <c r="P5" s="134"/>
      <c r="Q5" s="134"/>
      <c r="R5" s="134"/>
      <c r="S5" s="134"/>
      <c r="T5" s="134"/>
      <c r="U5" s="134"/>
      <c r="V5" s="134"/>
      <c r="W5" s="134"/>
      <c r="X5" s="134"/>
      <c r="Y5" s="134"/>
      <c r="Z5" s="134"/>
      <c r="AA5" s="134"/>
      <c r="AB5" s="134"/>
      <c r="AC5" s="134"/>
      <c r="AD5" s="134"/>
    </row>
    <row r="6" spans="1:30" ht="29.25" thickBot="1" x14ac:dyDescent="0.5">
      <c r="A6" s="193" t="s">
        <v>29</v>
      </c>
      <c r="B6" s="194"/>
      <c r="C6" s="194"/>
      <c r="D6" s="194"/>
      <c r="E6" s="195"/>
    </row>
    <row r="7" spans="1:30" ht="133.5" customHeight="1" x14ac:dyDescent="0.25">
      <c r="A7" s="190" t="s">
        <v>50</v>
      </c>
      <c r="B7" s="191"/>
      <c r="C7" s="191"/>
      <c r="D7" s="191"/>
      <c r="E7" s="192"/>
      <c r="F7" s="46"/>
      <c r="G7" s="46"/>
      <c r="H7" s="46"/>
    </row>
    <row r="8" spans="1:30" ht="22.5" customHeight="1" x14ac:dyDescent="0.25">
      <c r="A8" s="18"/>
      <c r="B8" s="24" t="s">
        <v>19</v>
      </c>
      <c r="C8" s="24" t="s">
        <v>20</v>
      </c>
      <c r="D8" s="24" t="s">
        <v>21</v>
      </c>
      <c r="E8" s="24" t="s">
        <v>6</v>
      </c>
      <c r="F8" s="19"/>
      <c r="G8" s="19"/>
      <c r="H8" s="19"/>
    </row>
    <row r="9" spans="1:30" ht="48" customHeight="1" x14ac:dyDescent="0.25">
      <c r="A9" s="26" t="s">
        <v>5</v>
      </c>
      <c r="B9" s="55">
        <v>100000</v>
      </c>
      <c r="C9" s="55">
        <f>B9+B10</f>
        <v>115000</v>
      </c>
      <c r="D9" s="55">
        <f>C9+C10</f>
        <v>150000</v>
      </c>
      <c r="E9" s="27" t="s">
        <v>26</v>
      </c>
      <c r="F9" s="19"/>
      <c r="G9" s="20"/>
      <c r="Q9" s="30"/>
    </row>
    <row r="10" spans="1:30" ht="52.5" customHeight="1" x14ac:dyDescent="0.25">
      <c r="A10" s="26" t="s">
        <v>98</v>
      </c>
      <c r="B10" s="55">
        <v>15000</v>
      </c>
      <c r="C10" s="55">
        <v>35000</v>
      </c>
      <c r="D10" s="55">
        <v>12000</v>
      </c>
      <c r="E10" s="28" t="s">
        <v>39</v>
      </c>
      <c r="F10" s="17"/>
      <c r="G10" s="17"/>
      <c r="H10" s="17"/>
      <c r="I10" s="17"/>
      <c r="J10" s="17"/>
      <c r="K10" s="17"/>
      <c r="L10" s="17"/>
      <c r="M10" s="17"/>
      <c r="N10" s="17"/>
    </row>
    <row r="11" spans="1:30" ht="33" customHeight="1" x14ac:dyDescent="0.25">
      <c r="A11" s="50" t="s">
        <v>40</v>
      </c>
      <c r="B11" s="56">
        <f>B10/12</f>
        <v>1250</v>
      </c>
      <c r="C11" s="56">
        <f>C10/12</f>
        <v>2916.6666666666665</v>
      </c>
      <c r="D11" s="56">
        <f>D10/12</f>
        <v>1000</v>
      </c>
      <c r="E11" s="51" t="s">
        <v>30</v>
      </c>
      <c r="F11" s="17"/>
      <c r="G11" s="17"/>
      <c r="H11" s="17"/>
      <c r="I11" s="17"/>
      <c r="J11" s="17"/>
      <c r="K11" s="17"/>
      <c r="L11" s="17"/>
      <c r="M11" s="17"/>
      <c r="N11" s="17"/>
    </row>
    <row r="12" spans="1:30" ht="24" customHeight="1" x14ac:dyDescent="0.25">
      <c r="A12" s="52"/>
      <c r="B12" s="53"/>
      <c r="C12" s="53"/>
      <c r="D12" s="53"/>
      <c r="E12" s="54"/>
    </row>
    <row r="13" spans="1:30" ht="28.5" x14ac:dyDescent="0.25">
      <c r="A13" s="196" t="s">
        <v>99</v>
      </c>
      <c r="B13" s="197"/>
      <c r="C13" s="197"/>
      <c r="D13" s="197"/>
      <c r="E13" s="198"/>
      <c r="F13" s="21"/>
      <c r="G13" s="44"/>
      <c r="H13" s="22"/>
      <c r="I13" s="30"/>
      <c r="J13" s="30"/>
    </row>
    <row r="14" spans="1:30" ht="39.75" customHeight="1" x14ac:dyDescent="0.25">
      <c r="A14" s="199" t="s">
        <v>103</v>
      </c>
      <c r="B14" s="199"/>
      <c r="C14" s="199"/>
      <c r="D14" s="199"/>
      <c r="E14" s="199"/>
      <c r="F14" s="23"/>
      <c r="G14" s="44"/>
      <c r="H14" s="30"/>
      <c r="I14" s="30"/>
      <c r="J14" s="30"/>
    </row>
    <row r="15" spans="1:30" ht="46.5" customHeight="1" x14ac:dyDescent="0.25">
      <c r="A15" s="199" t="s">
        <v>104</v>
      </c>
      <c r="B15" s="199"/>
      <c r="C15" s="199"/>
      <c r="D15" s="199"/>
      <c r="E15" s="199"/>
      <c r="F15" s="21"/>
      <c r="G15" s="44"/>
      <c r="H15" s="22"/>
      <c r="I15" s="30"/>
      <c r="J15" s="30"/>
    </row>
    <row r="16" spans="1:30" ht="50.25" customHeight="1" x14ac:dyDescent="0.25">
      <c r="A16" s="181" t="s">
        <v>105</v>
      </c>
      <c r="B16" s="182"/>
      <c r="C16" s="182"/>
      <c r="D16" s="182"/>
      <c r="E16" s="183"/>
      <c r="F16" s="21"/>
      <c r="G16" s="44"/>
      <c r="H16" s="22"/>
      <c r="I16" s="30"/>
      <c r="J16" s="30"/>
    </row>
    <row r="17" spans="1:10" ht="155.25" customHeight="1" x14ac:dyDescent="0.25">
      <c r="A17" s="199" t="s">
        <v>106</v>
      </c>
      <c r="B17" s="199"/>
      <c r="C17" s="199"/>
      <c r="D17" s="199"/>
      <c r="E17" s="199"/>
      <c r="F17" s="21"/>
      <c r="G17" s="44"/>
      <c r="H17" s="22"/>
      <c r="I17" s="30"/>
      <c r="J17" s="30"/>
    </row>
    <row r="18" spans="1:10" ht="51" customHeight="1" x14ac:dyDescent="0.25">
      <c r="A18" s="199" t="s">
        <v>107</v>
      </c>
      <c r="B18" s="199"/>
      <c r="C18" s="199"/>
      <c r="D18" s="199"/>
      <c r="E18" s="199"/>
      <c r="F18" s="21"/>
      <c r="G18" s="44"/>
      <c r="H18" s="22"/>
      <c r="I18" s="30"/>
      <c r="J18" s="30"/>
    </row>
    <row r="19" spans="1:10" ht="46.5" customHeight="1" x14ac:dyDescent="0.25">
      <c r="A19" s="199" t="s">
        <v>108</v>
      </c>
      <c r="B19" s="199"/>
      <c r="C19" s="199"/>
      <c r="D19" s="199"/>
      <c r="E19" s="199"/>
      <c r="F19" s="21"/>
      <c r="G19" s="44"/>
      <c r="H19" s="22"/>
      <c r="I19" s="30"/>
      <c r="J19" s="30"/>
    </row>
    <row r="20" spans="1:10" ht="40.5" customHeight="1" x14ac:dyDescent="0.25">
      <c r="A20" s="180" t="s">
        <v>109</v>
      </c>
      <c r="B20" s="180"/>
      <c r="C20" s="180"/>
      <c r="D20" s="180"/>
      <c r="E20" s="180"/>
      <c r="F20" s="30"/>
      <c r="G20" s="30"/>
      <c r="H20" s="30"/>
      <c r="I20" s="30"/>
      <c r="J20" s="30"/>
    </row>
    <row r="21" spans="1:10" ht="146.25" customHeight="1" x14ac:dyDescent="0.25">
      <c r="A21" s="180" t="s">
        <v>110</v>
      </c>
      <c r="B21" s="180"/>
      <c r="C21" s="180"/>
      <c r="D21" s="180"/>
      <c r="E21" s="180"/>
    </row>
    <row r="22" spans="1:10" ht="65.25" customHeight="1" x14ac:dyDescent="0.25">
      <c r="A22" s="180" t="s">
        <v>111</v>
      </c>
      <c r="B22" s="180"/>
      <c r="C22" s="180"/>
      <c r="D22" s="180"/>
      <c r="E22" s="180"/>
    </row>
    <row r="23" spans="1:10" s="163" customFormat="1" ht="226.5" customHeight="1" x14ac:dyDescent="0.25">
      <c r="A23" s="210" t="s">
        <v>112</v>
      </c>
      <c r="B23" s="211"/>
      <c r="C23" s="211"/>
      <c r="D23" s="211"/>
      <c r="E23" s="212"/>
    </row>
    <row r="24" spans="1:10" ht="37.5" customHeight="1" x14ac:dyDescent="0.25">
      <c r="A24" s="184" t="s">
        <v>113</v>
      </c>
      <c r="B24" s="185"/>
      <c r="C24" s="185"/>
      <c r="D24" s="185"/>
      <c r="E24" s="186"/>
    </row>
    <row r="25" spans="1:10" ht="60" customHeight="1" x14ac:dyDescent="0.25">
      <c r="A25" s="184" t="s">
        <v>114</v>
      </c>
      <c r="B25" s="185"/>
      <c r="C25" s="185"/>
      <c r="D25" s="185"/>
      <c r="E25" s="186"/>
    </row>
    <row r="26" spans="1:10" ht="90" customHeight="1" x14ac:dyDescent="0.25">
      <c r="A26" s="187" t="s">
        <v>115</v>
      </c>
      <c r="B26" s="187"/>
      <c r="C26" s="187"/>
      <c r="D26" s="187"/>
      <c r="E26" s="187"/>
    </row>
  </sheetData>
  <sheetProtection password="B2A2" sheet="1" objects="1" scenarios="1"/>
  <mergeCells count="21">
    <mergeCell ref="P1:AD1"/>
    <mergeCell ref="A7:E7"/>
    <mergeCell ref="A6:E6"/>
    <mergeCell ref="A13:E13"/>
    <mergeCell ref="A15:E15"/>
    <mergeCell ref="A2:E2"/>
    <mergeCell ref="A3:E3"/>
    <mergeCell ref="A5:E5"/>
    <mergeCell ref="A4:E4"/>
    <mergeCell ref="A14:E14"/>
    <mergeCell ref="A20:E20"/>
    <mergeCell ref="A21:E21"/>
    <mergeCell ref="A16:E16"/>
    <mergeCell ref="A24:E24"/>
    <mergeCell ref="A26:E26"/>
    <mergeCell ref="A25:E25"/>
    <mergeCell ref="A17:E17"/>
    <mergeCell ref="A18:E18"/>
    <mergeCell ref="A19:E19"/>
    <mergeCell ref="A22:E22"/>
    <mergeCell ref="A23:E2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104"/>
  <sheetViews>
    <sheetView topLeftCell="A22" zoomScale="50" zoomScaleNormal="50" workbookViewId="0">
      <selection activeCell="BD1" sqref="A1:BD1048576"/>
    </sheetView>
  </sheetViews>
  <sheetFormatPr defaultRowHeight="15" x14ac:dyDescent="0.25"/>
  <cols>
    <col min="1" max="1" width="29.85546875" bestFit="1" customWidth="1"/>
    <col min="2" max="2" width="22.42578125" bestFit="1" customWidth="1"/>
    <col min="3" max="3" width="20.28515625" bestFit="1" customWidth="1"/>
    <col min="4" max="4" width="17.85546875" customWidth="1"/>
    <col min="5" max="5" width="40.140625" customWidth="1"/>
    <col min="6" max="7" width="17.85546875" bestFit="1" customWidth="1"/>
    <col min="8" max="9" width="17.5703125" bestFit="1" customWidth="1"/>
    <col min="10" max="13" width="17.85546875" bestFit="1" customWidth="1"/>
    <col min="14" max="14" width="15" bestFit="1" customWidth="1"/>
    <col min="15" max="15" width="14.85546875" bestFit="1" customWidth="1"/>
    <col min="16" max="16" width="15.7109375" bestFit="1" customWidth="1"/>
    <col min="17" max="17" width="13.7109375" bestFit="1" customWidth="1"/>
    <col min="18" max="18" width="25.85546875" bestFit="1" customWidth="1"/>
    <col min="19" max="37" width="9.5703125" bestFit="1" customWidth="1"/>
  </cols>
  <sheetData>
    <row r="1" spans="1:70" s="58" customFormat="1" ht="126" customHeight="1" x14ac:dyDescent="0.25">
      <c r="A1" s="128"/>
      <c r="B1" s="129"/>
      <c r="C1" s="129"/>
      <c r="D1" s="129"/>
      <c r="E1" s="129" t="s">
        <v>38</v>
      </c>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row>
    <row r="2" spans="1:70" ht="31.5" customHeight="1" x14ac:dyDescent="0.25">
      <c r="A2" s="131"/>
      <c r="B2" s="130" t="s">
        <v>19</v>
      </c>
      <c r="C2" s="130" t="s">
        <v>20</v>
      </c>
      <c r="D2" s="130" t="s">
        <v>21</v>
      </c>
      <c r="E2" s="130" t="s">
        <v>6</v>
      </c>
      <c r="F2" s="19"/>
      <c r="G2" s="36"/>
      <c r="H2" s="36"/>
      <c r="I2" s="37"/>
      <c r="J2" s="37"/>
      <c r="K2" s="37"/>
      <c r="L2" s="37"/>
      <c r="M2" s="37"/>
      <c r="N2" s="20"/>
      <c r="O2" s="38"/>
      <c r="P2" s="39"/>
      <c r="Q2" s="40"/>
      <c r="R2" s="40"/>
    </row>
    <row r="3" spans="1:70" ht="59.25" customHeight="1" x14ac:dyDescent="0.25">
      <c r="A3" s="26" t="s">
        <v>5</v>
      </c>
      <c r="B3" s="115">
        <f>'Start- Inputs and Assumptions'!B9</f>
        <v>100000</v>
      </c>
      <c r="C3" s="115">
        <f>'Start- Inputs and Assumptions'!C9</f>
        <v>115000</v>
      </c>
      <c r="D3" s="115">
        <f>'Start- Inputs and Assumptions'!D9</f>
        <v>150000</v>
      </c>
      <c r="E3" s="27" t="str">
        <f>'Start- Inputs and Assumptions'!E9</f>
        <v>Assumes all new patients in the previous year, become stable patients in year 2 and year 3</v>
      </c>
      <c r="F3" s="31"/>
      <c r="G3" s="23"/>
      <c r="H3" s="23"/>
      <c r="I3" s="23"/>
      <c r="J3" s="23"/>
      <c r="K3" s="23"/>
      <c r="L3" s="23"/>
      <c r="M3" s="23"/>
      <c r="N3" s="23"/>
      <c r="O3" s="30"/>
      <c r="P3" s="30"/>
      <c r="Q3" s="30"/>
      <c r="R3" s="30"/>
    </row>
    <row r="4" spans="1:70" ht="105" customHeight="1" x14ac:dyDescent="0.25">
      <c r="A4" s="26" t="s">
        <v>25</v>
      </c>
      <c r="B4" s="115">
        <f>'Start- Inputs and Assumptions'!B10</f>
        <v>15000</v>
      </c>
      <c r="C4" s="115">
        <f>'Start- Inputs and Assumptions'!C10</f>
        <v>35000</v>
      </c>
      <c r="D4" s="115">
        <f>'Start- Inputs and Assumptions'!D10</f>
        <v>12000</v>
      </c>
      <c r="E4" s="28" t="str">
        <f>'Start- Inputs and Assumptions'!E10</f>
        <v>All new patients predicted to be identified as positive in the next year, and will be enrolled on to ART</v>
      </c>
      <c r="F4" s="17"/>
      <c r="G4" s="17"/>
      <c r="H4" s="17"/>
      <c r="I4" s="17"/>
      <c r="K4" s="17"/>
      <c r="L4" s="17"/>
      <c r="M4" s="17"/>
      <c r="N4" s="17"/>
    </row>
    <row r="5" spans="1:70" ht="30" x14ac:dyDescent="0.25">
      <c r="A5" s="50" t="s">
        <v>40</v>
      </c>
      <c r="B5" s="116">
        <f>'Start- Inputs and Assumptions'!B11</f>
        <v>1250</v>
      </c>
      <c r="C5" s="116">
        <f>'Start- Inputs and Assumptions'!C11</f>
        <v>2916.6666666666665</v>
      </c>
      <c r="D5" s="116">
        <f>'Start- Inputs and Assumptions'!D11</f>
        <v>1000</v>
      </c>
      <c r="E5" s="51" t="str">
        <f>'Start- Inputs and Assumptions'!E11</f>
        <v>Total Number of New Patients Divided by 12</v>
      </c>
      <c r="F5" s="17"/>
      <c r="G5" s="17"/>
      <c r="H5" s="17"/>
      <c r="I5" s="17"/>
      <c r="J5" s="17"/>
      <c r="K5" s="17"/>
      <c r="L5" s="17"/>
      <c r="M5" s="17"/>
      <c r="N5" s="17"/>
    </row>
    <row r="6" spans="1:70" s="1" customFormat="1" x14ac:dyDescent="0.25">
      <c r="A6" s="216"/>
      <c r="B6" s="217"/>
      <c r="C6" s="217"/>
      <c r="D6" s="217"/>
      <c r="E6" s="217"/>
      <c r="F6" s="64"/>
      <c r="G6" s="64"/>
      <c r="H6" s="64"/>
      <c r="I6" s="64"/>
      <c r="J6" s="64"/>
      <c r="K6" s="64"/>
      <c r="L6" s="64"/>
      <c r="M6" s="64"/>
      <c r="N6" s="64"/>
      <c r="O6" s="64"/>
      <c r="P6" s="61"/>
      <c r="Q6" s="61"/>
      <c r="R6" s="61"/>
      <c r="S6" s="61"/>
      <c r="T6" s="61"/>
      <c r="U6" s="61"/>
      <c r="V6" s="61"/>
      <c r="W6" s="61"/>
      <c r="X6" s="61"/>
      <c r="Y6" s="61"/>
      <c r="Z6" s="61"/>
      <c r="AA6" s="61"/>
      <c r="AB6" s="61"/>
      <c r="AC6" s="61"/>
      <c r="AD6" s="61"/>
      <c r="AE6" s="61"/>
      <c r="AF6" s="61"/>
      <c r="AG6" s="61"/>
      <c r="AH6" s="61"/>
      <c r="AI6" s="61"/>
      <c r="AJ6" s="61"/>
      <c r="AK6" s="61"/>
      <c r="AL6" s="61"/>
      <c r="AM6" s="61"/>
      <c r="AN6" s="63"/>
      <c r="AO6" s="60"/>
      <c r="AP6" s="60"/>
      <c r="AQ6" s="60"/>
      <c r="AR6" s="60"/>
      <c r="AS6" s="60"/>
      <c r="AT6" s="60"/>
      <c r="AU6" s="60"/>
      <c r="AV6" s="60"/>
      <c r="AW6" s="60"/>
      <c r="AX6" s="60"/>
      <c r="AY6" s="60"/>
      <c r="AZ6" s="60"/>
      <c r="BA6" s="60"/>
      <c r="BB6" s="60"/>
      <c r="BC6" s="60"/>
      <c r="BD6" s="60"/>
      <c r="BE6" s="60"/>
      <c r="BF6" s="60"/>
      <c r="BG6" s="60"/>
      <c r="BH6" s="60"/>
    </row>
    <row r="7" spans="1:70" s="1" customFormat="1" ht="30" x14ac:dyDescent="0.25">
      <c r="B7" s="3" t="s">
        <v>83</v>
      </c>
      <c r="C7" s="25" t="s">
        <v>6</v>
      </c>
      <c r="D7" s="17"/>
      <c r="E7" s="17"/>
      <c r="F7" s="17"/>
      <c r="G7" s="17"/>
      <c r="H7" s="17"/>
      <c r="I7" s="17"/>
      <c r="J7" s="17"/>
      <c r="K7" s="17"/>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F7" s="61"/>
      <c r="BG7" s="61"/>
      <c r="BH7" s="61"/>
      <c r="BI7" s="59"/>
    </row>
    <row r="8" spans="1:70" s="1" customFormat="1" ht="75" customHeight="1" x14ac:dyDescent="0.25">
      <c r="A8" s="69" t="s">
        <v>0</v>
      </c>
      <c r="B8" s="120">
        <f>B3/2</f>
        <v>50000</v>
      </c>
      <c r="C8" s="51" t="s">
        <v>35</v>
      </c>
      <c r="D8" s="17"/>
      <c r="E8" s="17"/>
      <c r="F8" s="17"/>
      <c r="G8" s="17"/>
      <c r="H8" s="17"/>
      <c r="I8" s="17"/>
      <c r="J8" s="17"/>
      <c r="K8" s="17"/>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c r="BF8" s="61"/>
      <c r="BG8" s="61"/>
      <c r="BH8" s="61"/>
      <c r="BI8" s="59"/>
    </row>
    <row r="9" spans="1:70" s="1" customFormat="1" x14ac:dyDescent="0.25">
      <c r="A9" s="215"/>
      <c r="B9" s="215"/>
      <c r="C9" s="215"/>
      <c r="D9" s="215"/>
      <c r="E9" s="215"/>
      <c r="F9" s="215"/>
      <c r="G9" s="215"/>
      <c r="H9" s="215"/>
      <c r="I9" s="215"/>
      <c r="J9" s="215"/>
      <c r="K9" s="215"/>
      <c r="L9" s="215"/>
      <c r="M9" s="215"/>
      <c r="N9" s="215"/>
      <c r="O9" s="215"/>
      <c r="P9" s="215"/>
      <c r="Q9" s="215"/>
      <c r="R9" s="215"/>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61"/>
      <c r="BE9" s="61"/>
      <c r="BF9" s="61"/>
      <c r="BG9" s="61"/>
      <c r="BH9" s="61"/>
      <c r="BI9" s="59"/>
    </row>
    <row r="10" spans="1:70" s="1" customFormat="1" ht="15.75" thickBot="1" x14ac:dyDescent="0.3">
      <c r="A10" s="213" t="s">
        <v>84</v>
      </c>
      <c r="B10" s="214"/>
      <c r="C10" s="214"/>
      <c r="D10" s="213"/>
      <c r="E10" s="213"/>
      <c r="F10" s="213"/>
      <c r="G10" s="213"/>
      <c r="H10" s="213"/>
      <c r="I10" s="213"/>
      <c r="J10" s="213"/>
      <c r="K10" s="213"/>
      <c r="L10" s="213"/>
      <c r="M10" s="213"/>
      <c r="N10" s="213"/>
      <c r="O10" s="213"/>
      <c r="P10" s="213"/>
      <c r="Q10" s="213"/>
      <c r="R10" s="213"/>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59"/>
    </row>
    <row r="11" spans="1:70" s="1" customFormat="1" ht="100.5" customHeight="1" x14ac:dyDescent="0.25">
      <c r="A11" s="147"/>
      <c r="B11" s="146" t="s">
        <v>7</v>
      </c>
      <c r="C11" s="139" t="s">
        <v>8</v>
      </c>
      <c r="D11" s="140" t="s">
        <v>9</v>
      </c>
      <c r="E11" s="89" t="s">
        <v>10</v>
      </c>
      <c r="F11" s="89" t="s">
        <v>11</v>
      </c>
      <c r="G11" s="89" t="s">
        <v>12</v>
      </c>
      <c r="H11" s="89" t="s">
        <v>13</v>
      </c>
      <c r="I11" s="89" t="s">
        <v>14</v>
      </c>
      <c r="J11" s="89" t="s">
        <v>15</v>
      </c>
      <c r="K11" s="89" t="s">
        <v>16</v>
      </c>
      <c r="L11" s="89" t="s">
        <v>17</v>
      </c>
      <c r="M11" s="89" t="s">
        <v>18</v>
      </c>
      <c r="N11" s="90" t="s">
        <v>1</v>
      </c>
      <c r="O11" s="226" t="s">
        <v>101</v>
      </c>
      <c r="P11" s="226" t="s">
        <v>90</v>
      </c>
      <c r="Q11" s="227" t="s">
        <v>58</v>
      </c>
      <c r="R11" s="228" t="s">
        <v>89</v>
      </c>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59"/>
    </row>
    <row r="12" spans="1:70" s="1" customFormat="1" x14ac:dyDescent="0.25">
      <c r="A12" s="138" t="s">
        <v>2</v>
      </c>
      <c r="B12" s="141">
        <f>$B$3</f>
        <v>100000</v>
      </c>
      <c r="C12" s="136"/>
      <c r="D12" s="141">
        <f>$B$3</f>
        <v>100000</v>
      </c>
      <c r="E12" s="68"/>
      <c r="F12" s="91">
        <f>$B$3</f>
        <v>100000</v>
      </c>
      <c r="G12" s="68"/>
      <c r="H12" s="91">
        <f>$B$3</f>
        <v>100000</v>
      </c>
      <c r="I12" s="68"/>
      <c r="J12" s="91">
        <f>$B$3</f>
        <v>100000</v>
      </c>
      <c r="K12" s="68"/>
      <c r="L12" s="91">
        <f>$B$3</f>
        <v>100000</v>
      </c>
      <c r="M12" s="68"/>
      <c r="N12" s="73">
        <f>SUM(B12:M12)</f>
        <v>600000</v>
      </c>
      <c r="O12" s="226"/>
      <c r="P12" s="226"/>
      <c r="Q12" s="227"/>
      <c r="R12" s="228"/>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59"/>
    </row>
    <row r="13" spans="1:70" s="1" customFormat="1" ht="15.75" thickBot="1" x14ac:dyDescent="0.3">
      <c r="A13" s="145" t="s">
        <v>3</v>
      </c>
      <c r="B13" s="144">
        <f>$B$8</f>
        <v>50000</v>
      </c>
      <c r="C13" s="137">
        <f>$B$3</f>
        <v>100000</v>
      </c>
      <c r="D13" s="142"/>
      <c r="E13" s="91">
        <f>$B$3</f>
        <v>100000</v>
      </c>
      <c r="F13" s="8"/>
      <c r="G13" s="91">
        <f>$B$3</f>
        <v>100000</v>
      </c>
      <c r="H13" s="8"/>
      <c r="I13" s="91">
        <f>$B$3</f>
        <v>100000</v>
      </c>
      <c r="J13" s="8"/>
      <c r="K13" s="91">
        <f>$B$3</f>
        <v>100000</v>
      </c>
      <c r="L13" s="8"/>
      <c r="M13" s="91">
        <f>$B$3</f>
        <v>100000</v>
      </c>
      <c r="N13" s="73">
        <f>SUM(B13:M13)</f>
        <v>650000</v>
      </c>
      <c r="O13" s="226"/>
      <c r="P13" s="226"/>
      <c r="Q13" s="227"/>
      <c r="R13" s="228"/>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59"/>
    </row>
    <row r="14" spans="1:70" s="1" customFormat="1" ht="90" x14ac:dyDescent="0.25">
      <c r="A14" s="80" t="s">
        <v>87</v>
      </c>
      <c r="B14" s="143">
        <f t="shared" ref="B14:M14" si="0">SUM(B12:B13)</f>
        <v>150000</v>
      </c>
      <c r="C14" s="143">
        <f t="shared" si="0"/>
        <v>100000</v>
      </c>
      <c r="D14" s="92">
        <f t="shared" si="0"/>
        <v>100000</v>
      </c>
      <c r="E14" s="92">
        <f t="shared" si="0"/>
        <v>100000</v>
      </c>
      <c r="F14" s="92">
        <f t="shared" si="0"/>
        <v>100000</v>
      </c>
      <c r="G14" s="92">
        <f t="shared" si="0"/>
        <v>100000</v>
      </c>
      <c r="H14" s="92">
        <f t="shared" si="0"/>
        <v>100000</v>
      </c>
      <c r="I14" s="92">
        <f t="shared" si="0"/>
        <v>100000</v>
      </c>
      <c r="J14" s="92">
        <f t="shared" si="0"/>
        <v>100000</v>
      </c>
      <c r="K14" s="92">
        <f t="shared" si="0"/>
        <v>100000</v>
      </c>
      <c r="L14" s="92">
        <f t="shared" si="0"/>
        <v>100000</v>
      </c>
      <c r="M14" s="92">
        <f t="shared" si="0"/>
        <v>100000</v>
      </c>
      <c r="N14" s="73">
        <f>SUM(B14:M14)</f>
        <v>1250000</v>
      </c>
      <c r="O14" s="98">
        <f>SUM(N14-($B$3*12))</f>
        <v>50000</v>
      </c>
      <c r="P14" s="99">
        <f>O14/B12</f>
        <v>0.5</v>
      </c>
      <c r="Q14" s="227"/>
      <c r="R14" s="228"/>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59"/>
    </row>
    <row r="15" spans="1:70" s="1" customFormat="1" ht="30" x14ac:dyDescent="0.25">
      <c r="A15" s="81" t="s">
        <v>59</v>
      </c>
      <c r="B15" s="93">
        <f>$B$5</f>
        <v>1250</v>
      </c>
      <c r="C15" s="94">
        <f>$B$5*2</f>
        <v>2500</v>
      </c>
      <c r="D15" s="94">
        <f>$B$5*3</f>
        <v>3750</v>
      </c>
      <c r="E15" s="94">
        <f>$B$5*4</f>
        <v>5000</v>
      </c>
      <c r="F15" s="94">
        <f>$B$5*5</f>
        <v>6250</v>
      </c>
      <c r="G15" s="94">
        <f>$B$5*6</f>
        <v>7500</v>
      </c>
      <c r="H15" s="94">
        <f>$B$5*7</f>
        <v>8750</v>
      </c>
      <c r="I15" s="94">
        <f>$B$5*8</f>
        <v>10000</v>
      </c>
      <c r="J15" s="94">
        <f>$B$5*9</f>
        <v>11250</v>
      </c>
      <c r="K15" s="94">
        <f>$B$5*10</f>
        <v>12500</v>
      </c>
      <c r="L15" s="94">
        <f>$B$5*11</f>
        <v>13750</v>
      </c>
      <c r="M15" s="94">
        <f>$B$5*12</f>
        <v>15000</v>
      </c>
      <c r="N15" s="34">
        <f>SUM(B15:M15)</f>
        <v>97500</v>
      </c>
      <c r="O15" s="100"/>
      <c r="P15" s="101"/>
      <c r="Q15" s="100">
        <f>N15</f>
        <v>97500</v>
      </c>
      <c r="R15" s="228"/>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59"/>
    </row>
    <row r="16" spans="1:70" s="1" customFormat="1" ht="45" x14ac:dyDescent="0.25">
      <c r="A16" s="81" t="s">
        <v>54</v>
      </c>
      <c r="B16" s="93" t="s">
        <v>24</v>
      </c>
      <c r="C16" s="93" t="s">
        <v>24</v>
      </c>
      <c r="D16" s="93" t="s">
        <v>24</v>
      </c>
      <c r="E16" s="93" t="s">
        <v>24</v>
      </c>
      <c r="F16" s="93" t="s">
        <v>24</v>
      </c>
      <c r="G16" s="93" t="s">
        <v>24</v>
      </c>
      <c r="H16" s="93" t="s">
        <v>24</v>
      </c>
      <c r="I16" s="93" t="s">
        <v>24</v>
      </c>
      <c r="J16" s="93" t="s">
        <v>24</v>
      </c>
      <c r="K16" s="93" t="s">
        <v>24</v>
      </c>
      <c r="L16" s="93" t="s">
        <v>24</v>
      </c>
      <c r="M16" s="93" t="s">
        <v>24</v>
      </c>
      <c r="N16" s="34" t="s">
        <v>24</v>
      </c>
      <c r="O16" s="100"/>
      <c r="P16" s="101"/>
      <c r="Q16" s="100" t="str">
        <f>N16</f>
        <v>N/A</v>
      </c>
      <c r="R16" s="228"/>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59"/>
    </row>
    <row r="17" spans="1:70" s="1" customFormat="1" ht="30" x14ac:dyDescent="0.25">
      <c r="A17" s="82" t="s">
        <v>60</v>
      </c>
      <c r="B17" s="96">
        <f>SUM(B14:B15)</f>
        <v>151250</v>
      </c>
      <c r="C17" s="96">
        <f t="shared" ref="C17:M17" si="1">SUM(C14:C15)</f>
        <v>102500</v>
      </c>
      <c r="D17" s="96">
        <f t="shared" si="1"/>
        <v>103750</v>
      </c>
      <c r="E17" s="96">
        <f t="shared" si="1"/>
        <v>105000</v>
      </c>
      <c r="F17" s="96">
        <f t="shared" si="1"/>
        <v>106250</v>
      </c>
      <c r="G17" s="96">
        <f t="shared" si="1"/>
        <v>107500</v>
      </c>
      <c r="H17" s="96">
        <f t="shared" si="1"/>
        <v>108750</v>
      </c>
      <c r="I17" s="96">
        <f t="shared" si="1"/>
        <v>110000</v>
      </c>
      <c r="J17" s="96">
        <f t="shared" si="1"/>
        <v>111250</v>
      </c>
      <c r="K17" s="96">
        <f t="shared" si="1"/>
        <v>112500</v>
      </c>
      <c r="L17" s="96">
        <f t="shared" si="1"/>
        <v>113750</v>
      </c>
      <c r="M17" s="96">
        <f t="shared" si="1"/>
        <v>115000</v>
      </c>
      <c r="N17" s="96">
        <f>SUM(N14:N15)</f>
        <v>1347500</v>
      </c>
      <c r="O17" s="96"/>
      <c r="P17" s="96"/>
      <c r="Q17" s="93">
        <f t="shared" ref="Q17" si="2">SUM(Q14:Q15)</f>
        <v>97500</v>
      </c>
      <c r="R17" s="103">
        <f>(Q15+O14)/B12</f>
        <v>1.4750000000000001</v>
      </c>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59"/>
    </row>
    <row r="18" spans="1:70" s="1" customFormat="1" x14ac:dyDescent="0.25">
      <c r="A18" s="215"/>
      <c r="B18" s="215"/>
      <c r="C18" s="215"/>
      <c r="D18" s="215"/>
      <c r="E18" s="215"/>
      <c r="F18" s="215"/>
      <c r="G18" s="215"/>
      <c r="H18" s="215"/>
      <c r="I18" s="215"/>
      <c r="J18" s="215"/>
      <c r="K18" s="215"/>
      <c r="L18" s="215"/>
      <c r="M18" s="215"/>
      <c r="N18" s="215"/>
      <c r="O18" s="215"/>
      <c r="P18" s="215"/>
      <c r="Q18" s="215"/>
      <c r="R18" s="215"/>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59"/>
    </row>
    <row r="19" spans="1:70" x14ac:dyDescent="0.25">
      <c r="A19" s="215"/>
      <c r="B19" s="215"/>
      <c r="C19" s="215"/>
      <c r="D19" s="215"/>
      <c r="E19" s="215"/>
      <c r="F19" s="215"/>
      <c r="G19" s="215"/>
      <c r="H19" s="215"/>
      <c r="I19" s="215"/>
      <c r="J19" s="215"/>
      <c r="K19" s="215"/>
      <c r="L19" s="215"/>
      <c r="M19" s="215"/>
      <c r="N19" s="215"/>
      <c r="O19" s="215"/>
      <c r="P19" s="215"/>
      <c r="Q19" s="215"/>
      <c r="R19" s="215"/>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66"/>
      <c r="BJ19" s="2"/>
      <c r="BK19" s="2"/>
      <c r="BL19" s="2"/>
      <c r="BM19" s="2"/>
      <c r="BN19" s="2"/>
      <c r="BO19" s="2"/>
      <c r="BP19" s="2"/>
      <c r="BQ19" s="2"/>
      <c r="BR19" s="2"/>
    </row>
    <row r="20" spans="1:70" x14ac:dyDescent="0.25">
      <c r="A20" s="213" t="s">
        <v>85</v>
      </c>
      <c r="B20" s="213"/>
      <c r="C20" s="213"/>
      <c r="D20" s="213"/>
      <c r="E20" s="213"/>
      <c r="F20" s="213"/>
      <c r="G20" s="213"/>
      <c r="H20" s="213"/>
      <c r="I20" s="213"/>
      <c r="J20" s="213"/>
      <c r="K20" s="213"/>
      <c r="L20" s="213"/>
      <c r="M20" s="213"/>
      <c r="N20" s="213"/>
      <c r="O20" s="213"/>
      <c r="P20" s="213"/>
      <c r="Q20" s="213"/>
      <c r="R20" s="213"/>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66"/>
      <c r="BJ20" s="2"/>
      <c r="BK20" s="2"/>
      <c r="BL20" s="2"/>
      <c r="BM20" s="2"/>
      <c r="BN20" s="2"/>
      <c r="BO20" s="2"/>
      <c r="BP20" s="2"/>
      <c r="BQ20" s="2"/>
      <c r="BR20" s="2"/>
    </row>
    <row r="21" spans="1:70" ht="112.5" customHeight="1" x14ac:dyDescent="0.25">
      <c r="A21" s="4"/>
      <c r="B21" s="89" t="s">
        <v>7</v>
      </c>
      <c r="C21" s="89" t="s">
        <v>8</v>
      </c>
      <c r="D21" s="89" t="s">
        <v>9</v>
      </c>
      <c r="E21" s="89" t="s">
        <v>10</v>
      </c>
      <c r="F21" s="89" t="s">
        <v>11</v>
      </c>
      <c r="G21" s="89" t="s">
        <v>12</v>
      </c>
      <c r="H21" s="89" t="s">
        <v>13</v>
      </c>
      <c r="I21" s="89" t="s">
        <v>14</v>
      </c>
      <c r="J21" s="89" t="s">
        <v>15</v>
      </c>
      <c r="K21" s="89" t="s">
        <v>16</v>
      </c>
      <c r="L21" s="89" t="s">
        <v>17</v>
      </c>
      <c r="M21" s="89" t="s">
        <v>18</v>
      </c>
      <c r="N21" s="104" t="s">
        <v>1</v>
      </c>
      <c r="O21" s="226" t="s">
        <v>101</v>
      </c>
      <c r="P21" s="226" t="s">
        <v>91</v>
      </c>
      <c r="Q21" s="227" t="s">
        <v>58</v>
      </c>
      <c r="R21" s="228" t="s">
        <v>92</v>
      </c>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66"/>
      <c r="BJ21" s="2"/>
      <c r="BK21" s="2"/>
      <c r="BL21" s="2"/>
      <c r="BM21" s="2"/>
      <c r="BN21" s="2"/>
      <c r="BO21" s="2"/>
      <c r="BP21" s="2"/>
      <c r="BQ21" s="2"/>
      <c r="BR21" s="2"/>
    </row>
    <row r="22" spans="1:70" x14ac:dyDescent="0.25">
      <c r="A22" s="112" t="s">
        <v>2</v>
      </c>
      <c r="B22" s="105">
        <f>L12+($B$5*2)</f>
        <v>102500</v>
      </c>
      <c r="C22" s="105"/>
      <c r="D22" s="105">
        <f>B22+($B$5*2)</f>
        <v>105000</v>
      </c>
      <c r="E22" s="105"/>
      <c r="F22" s="105">
        <f>D22+($B$5*2)</f>
        <v>107500</v>
      </c>
      <c r="G22" s="105"/>
      <c r="H22" s="105">
        <f>F22+($B$5*2)</f>
        <v>110000</v>
      </c>
      <c r="I22" s="105"/>
      <c r="J22" s="105">
        <f>H22+($B$5*2)</f>
        <v>112500</v>
      </c>
      <c r="K22" s="105"/>
      <c r="L22" s="105">
        <f>J22+($B$5*2)</f>
        <v>115000</v>
      </c>
      <c r="M22" s="105"/>
      <c r="N22" s="6">
        <f>SUM(B22:M22)</f>
        <v>652500</v>
      </c>
      <c r="O22" s="226"/>
      <c r="P22" s="226"/>
      <c r="Q22" s="227"/>
      <c r="R22" s="228"/>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66"/>
      <c r="BJ22" s="2"/>
      <c r="BK22" s="2"/>
      <c r="BL22" s="2"/>
      <c r="BM22" s="2"/>
      <c r="BN22" s="2"/>
      <c r="BO22" s="2"/>
      <c r="BP22" s="2"/>
      <c r="BQ22" s="2"/>
      <c r="BR22" s="2"/>
    </row>
    <row r="23" spans="1:70" x14ac:dyDescent="0.25">
      <c r="A23" s="112" t="s">
        <v>3</v>
      </c>
      <c r="B23" s="105"/>
      <c r="C23" s="105">
        <f>M13+($B$5*2)</f>
        <v>102500</v>
      </c>
      <c r="D23" s="105"/>
      <c r="E23" s="105">
        <f>C23+($B$5*2)</f>
        <v>105000</v>
      </c>
      <c r="F23" s="105"/>
      <c r="G23" s="105">
        <f>E23+($B$5*2)</f>
        <v>107500</v>
      </c>
      <c r="H23" s="105"/>
      <c r="I23" s="105">
        <f>G23+($B$5*2)</f>
        <v>110000</v>
      </c>
      <c r="J23" s="105"/>
      <c r="K23" s="105">
        <f>I23+($B$5*2)</f>
        <v>112500</v>
      </c>
      <c r="L23" s="105"/>
      <c r="M23" s="105">
        <f>K23+($B$5*2)</f>
        <v>115000</v>
      </c>
      <c r="N23" s="6">
        <f>SUM(B23:M23)</f>
        <v>652500</v>
      </c>
      <c r="O23" s="226"/>
      <c r="P23" s="226"/>
      <c r="Q23" s="227"/>
      <c r="R23" s="228"/>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66"/>
      <c r="BJ23" s="2"/>
      <c r="BK23" s="2"/>
      <c r="BL23" s="2"/>
      <c r="BM23" s="2"/>
      <c r="BN23" s="2"/>
      <c r="BO23" s="2"/>
      <c r="BP23" s="2"/>
      <c r="BQ23" s="2"/>
      <c r="BR23" s="2"/>
    </row>
    <row r="24" spans="1:70" ht="30" x14ac:dyDescent="0.25">
      <c r="A24" s="80" t="s">
        <v>72</v>
      </c>
      <c r="B24" s="92">
        <f>SUM(B22:B23)</f>
        <v>102500</v>
      </c>
      <c r="C24" s="92">
        <f t="shared" ref="C24:M24" si="3">SUM(C22:C23)</f>
        <v>102500</v>
      </c>
      <c r="D24" s="92">
        <f t="shared" si="3"/>
        <v>105000</v>
      </c>
      <c r="E24" s="92">
        <f t="shared" si="3"/>
        <v>105000</v>
      </c>
      <c r="F24" s="92">
        <f t="shared" si="3"/>
        <v>107500</v>
      </c>
      <c r="G24" s="92">
        <f t="shared" si="3"/>
        <v>107500</v>
      </c>
      <c r="H24" s="92">
        <f t="shared" si="3"/>
        <v>110000</v>
      </c>
      <c r="I24" s="92">
        <f t="shared" si="3"/>
        <v>110000</v>
      </c>
      <c r="J24" s="92">
        <f t="shared" si="3"/>
        <v>112500</v>
      </c>
      <c r="K24" s="92">
        <f t="shared" si="3"/>
        <v>112500</v>
      </c>
      <c r="L24" s="92">
        <f t="shared" si="3"/>
        <v>115000</v>
      </c>
      <c r="M24" s="92">
        <f t="shared" si="3"/>
        <v>115000</v>
      </c>
      <c r="N24" s="6">
        <f>SUM(B24:M24)</f>
        <v>1305000</v>
      </c>
      <c r="O24" s="108">
        <f>SUM(N24-(B24*12))</f>
        <v>75000</v>
      </c>
      <c r="P24" s="109">
        <f>O24/B24</f>
        <v>0.73170731707317072</v>
      </c>
      <c r="Q24" s="227"/>
      <c r="R24" s="228"/>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66"/>
      <c r="BJ24" s="2"/>
      <c r="BK24" s="2"/>
      <c r="BL24" s="2"/>
      <c r="BM24" s="2"/>
      <c r="BN24" s="2"/>
      <c r="BO24" s="2"/>
      <c r="BP24" s="2"/>
      <c r="BQ24" s="2"/>
      <c r="BR24" s="2"/>
    </row>
    <row r="25" spans="1:70" ht="30" x14ac:dyDescent="0.25">
      <c r="A25" s="81" t="s">
        <v>59</v>
      </c>
      <c r="B25" s="93">
        <f>$C$5</f>
        <v>2916.6666666666665</v>
      </c>
      <c r="C25" s="94">
        <f>$C$5*2</f>
        <v>5833.333333333333</v>
      </c>
      <c r="D25" s="94">
        <f>$C$5*3</f>
        <v>8750</v>
      </c>
      <c r="E25" s="94">
        <f>$C$5*4</f>
        <v>11666.666666666666</v>
      </c>
      <c r="F25" s="94">
        <f>$C$5*5</f>
        <v>14583.333333333332</v>
      </c>
      <c r="G25" s="94">
        <f>$C$5*6</f>
        <v>17500</v>
      </c>
      <c r="H25" s="94">
        <f>$C$5*7</f>
        <v>20416.666666666664</v>
      </c>
      <c r="I25" s="94">
        <f>$C$5*8</f>
        <v>23333.333333333332</v>
      </c>
      <c r="J25" s="94">
        <f>$C$5*9</f>
        <v>26250</v>
      </c>
      <c r="K25" s="94">
        <f>$C$5*10</f>
        <v>29166.666666666664</v>
      </c>
      <c r="L25" s="94">
        <f>$C$5*11</f>
        <v>32083.333333333332</v>
      </c>
      <c r="M25" s="94">
        <f>$C$5*12</f>
        <v>35000</v>
      </c>
      <c r="N25" s="87">
        <f>SUM(B25:M25)</f>
        <v>227500</v>
      </c>
      <c r="O25" s="100"/>
      <c r="P25" s="101"/>
      <c r="Q25" s="100">
        <f>N25</f>
        <v>227500</v>
      </c>
      <c r="R25" s="228"/>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66"/>
      <c r="BJ25" s="2"/>
      <c r="BK25" s="2"/>
      <c r="BL25" s="2"/>
      <c r="BM25" s="2"/>
      <c r="BN25" s="2"/>
      <c r="BO25" s="2"/>
      <c r="BP25" s="2"/>
      <c r="BQ25" s="2"/>
      <c r="BR25" s="2"/>
    </row>
    <row r="26" spans="1:70" ht="45" x14ac:dyDescent="0.25">
      <c r="A26" s="81" t="s">
        <v>54</v>
      </c>
      <c r="B26" s="100">
        <f t="shared" ref="B26:M26" si="4">$M$15-B15</f>
        <v>13750</v>
      </c>
      <c r="C26" s="100">
        <f t="shared" si="4"/>
        <v>12500</v>
      </c>
      <c r="D26" s="100">
        <f t="shared" si="4"/>
        <v>11250</v>
      </c>
      <c r="E26" s="100">
        <f t="shared" si="4"/>
        <v>10000</v>
      </c>
      <c r="F26" s="100">
        <f t="shared" si="4"/>
        <v>8750</v>
      </c>
      <c r="G26" s="100">
        <f t="shared" si="4"/>
        <v>7500</v>
      </c>
      <c r="H26" s="100">
        <f t="shared" si="4"/>
        <v>6250</v>
      </c>
      <c r="I26" s="100">
        <f t="shared" si="4"/>
        <v>5000</v>
      </c>
      <c r="J26" s="100">
        <f t="shared" si="4"/>
        <v>3750</v>
      </c>
      <c r="K26" s="100">
        <f t="shared" si="4"/>
        <v>2500</v>
      </c>
      <c r="L26" s="100">
        <f t="shared" si="4"/>
        <v>1250</v>
      </c>
      <c r="M26" s="100">
        <f t="shared" si="4"/>
        <v>0</v>
      </c>
      <c r="N26" s="87">
        <f>SUM(B26:M26)</f>
        <v>82500</v>
      </c>
      <c r="O26" s="110"/>
      <c r="P26" s="110"/>
      <c r="Q26" s="100">
        <f>N26</f>
        <v>82500</v>
      </c>
      <c r="R26" s="228"/>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row>
    <row r="27" spans="1:70" ht="30" x14ac:dyDescent="0.25">
      <c r="A27" s="82" t="s">
        <v>60</v>
      </c>
      <c r="B27" s="96">
        <f t="shared" ref="B27:N27" si="5">SUM(B24,B25,B26)</f>
        <v>119166.66666666667</v>
      </c>
      <c r="C27" s="96">
        <f t="shared" si="5"/>
        <v>120833.33333333333</v>
      </c>
      <c r="D27" s="96">
        <f t="shared" si="5"/>
        <v>125000</v>
      </c>
      <c r="E27" s="96">
        <f t="shared" si="5"/>
        <v>126666.66666666667</v>
      </c>
      <c r="F27" s="96">
        <f t="shared" si="5"/>
        <v>130833.33333333333</v>
      </c>
      <c r="G27" s="96">
        <f t="shared" si="5"/>
        <v>132500</v>
      </c>
      <c r="H27" s="96">
        <f t="shared" si="5"/>
        <v>136666.66666666666</v>
      </c>
      <c r="I27" s="96">
        <f t="shared" si="5"/>
        <v>138333.33333333334</v>
      </c>
      <c r="J27" s="96">
        <f t="shared" si="5"/>
        <v>142500</v>
      </c>
      <c r="K27" s="96">
        <f t="shared" si="5"/>
        <v>144166.66666666666</v>
      </c>
      <c r="L27" s="96">
        <f t="shared" si="5"/>
        <v>148333.33333333334</v>
      </c>
      <c r="M27" s="96">
        <f t="shared" si="5"/>
        <v>150000</v>
      </c>
      <c r="N27" s="96">
        <f t="shared" si="5"/>
        <v>1615000</v>
      </c>
      <c r="O27" s="96"/>
      <c r="P27" s="96"/>
      <c r="Q27" s="93">
        <f>SUM(Q24,Q25,Q26)</f>
        <v>310000</v>
      </c>
      <c r="R27" s="103">
        <f>(O24+Q25+Q26)/B27</f>
        <v>3.2307692307692308</v>
      </c>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66"/>
      <c r="BJ27" s="2"/>
      <c r="BK27" s="2"/>
      <c r="BL27" s="2"/>
      <c r="BM27" s="2"/>
      <c r="BN27" s="2"/>
      <c r="BO27" s="2"/>
      <c r="BP27" s="2"/>
      <c r="BQ27" s="2"/>
      <c r="BR27" s="2"/>
    </row>
    <row r="28" spans="1:70" x14ac:dyDescent="0.25">
      <c r="A28" s="225"/>
      <c r="B28" s="225"/>
      <c r="C28" s="225"/>
      <c r="D28" s="225"/>
      <c r="E28" s="225"/>
      <c r="F28" s="225"/>
      <c r="G28" s="225"/>
      <c r="H28" s="225"/>
      <c r="I28" s="225"/>
      <c r="J28" s="225"/>
      <c r="K28" s="225"/>
      <c r="L28" s="225"/>
      <c r="M28" s="225"/>
      <c r="N28" s="225"/>
      <c r="O28" s="225"/>
      <c r="P28" s="225"/>
      <c r="Q28" s="225"/>
      <c r="R28" s="225"/>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66"/>
      <c r="BJ28" s="2"/>
      <c r="BK28" s="2"/>
      <c r="BL28" s="2"/>
      <c r="BM28" s="2"/>
      <c r="BN28" s="2"/>
      <c r="BO28" s="2"/>
      <c r="BP28" s="2"/>
      <c r="BQ28" s="2"/>
      <c r="BR28" s="2"/>
    </row>
    <row r="29" spans="1:70" x14ac:dyDescent="0.25">
      <c r="A29" s="225"/>
      <c r="B29" s="225"/>
      <c r="C29" s="225"/>
      <c r="D29" s="225"/>
      <c r="E29" s="225"/>
      <c r="F29" s="225"/>
      <c r="G29" s="225"/>
      <c r="H29" s="225"/>
      <c r="I29" s="225"/>
      <c r="J29" s="225"/>
      <c r="K29" s="225"/>
      <c r="L29" s="225"/>
      <c r="M29" s="225"/>
      <c r="N29" s="225"/>
      <c r="O29" s="225"/>
      <c r="P29" s="225"/>
      <c r="Q29" s="225"/>
      <c r="R29" s="225"/>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66"/>
      <c r="BJ29" s="2"/>
      <c r="BK29" s="2"/>
      <c r="BL29" s="2"/>
      <c r="BM29" s="2"/>
      <c r="BN29" s="2"/>
      <c r="BO29" s="2"/>
      <c r="BP29" s="2"/>
      <c r="BQ29" s="2"/>
      <c r="BR29" s="2"/>
    </row>
    <row r="30" spans="1:70" x14ac:dyDescent="0.25">
      <c r="A30" s="213" t="s">
        <v>86</v>
      </c>
      <c r="B30" s="213"/>
      <c r="C30" s="213"/>
      <c r="D30" s="213"/>
      <c r="E30" s="213"/>
      <c r="F30" s="213"/>
      <c r="G30" s="213"/>
      <c r="H30" s="213"/>
      <c r="I30" s="213"/>
      <c r="J30" s="213"/>
      <c r="K30" s="213"/>
      <c r="L30" s="213"/>
      <c r="M30" s="213"/>
      <c r="N30" s="213"/>
      <c r="O30" s="213"/>
      <c r="P30" s="213"/>
      <c r="Q30" s="213"/>
      <c r="R30" s="213"/>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66"/>
      <c r="BJ30" s="2"/>
      <c r="BK30" s="2"/>
      <c r="BL30" s="2"/>
      <c r="BM30" s="2"/>
      <c r="BN30" s="2"/>
      <c r="BO30" s="2"/>
      <c r="BP30" s="2"/>
      <c r="BQ30" s="2"/>
      <c r="BR30" s="2"/>
    </row>
    <row r="31" spans="1:70" ht="89.1" customHeight="1" x14ac:dyDescent="0.25">
      <c r="A31" s="111"/>
      <c r="B31" s="89" t="s">
        <v>7</v>
      </c>
      <c r="C31" s="89" t="s">
        <v>8</v>
      </c>
      <c r="D31" s="89" t="s">
        <v>9</v>
      </c>
      <c r="E31" s="89" t="s">
        <v>10</v>
      </c>
      <c r="F31" s="89" t="s">
        <v>11</v>
      </c>
      <c r="G31" s="89" t="s">
        <v>12</v>
      </c>
      <c r="H31" s="89" t="s">
        <v>13</v>
      </c>
      <c r="I31" s="89" t="s">
        <v>14</v>
      </c>
      <c r="J31" s="89" t="s">
        <v>15</v>
      </c>
      <c r="K31" s="89" t="s">
        <v>16</v>
      </c>
      <c r="L31" s="89" t="s">
        <v>17</v>
      </c>
      <c r="M31" s="89" t="s">
        <v>18</v>
      </c>
      <c r="N31" s="104" t="s">
        <v>1</v>
      </c>
      <c r="O31" s="226" t="s">
        <v>101</v>
      </c>
      <c r="P31" s="226" t="s">
        <v>90</v>
      </c>
      <c r="Q31" s="227" t="s">
        <v>58</v>
      </c>
      <c r="R31" s="228" t="s">
        <v>92</v>
      </c>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66"/>
      <c r="BJ31" s="2"/>
      <c r="BK31" s="2"/>
      <c r="BL31" s="2"/>
      <c r="BM31" s="2"/>
      <c r="BN31" s="2"/>
      <c r="BO31" s="2"/>
      <c r="BP31" s="2"/>
      <c r="BQ31" s="2"/>
      <c r="BR31" s="2"/>
    </row>
    <row r="32" spans="1:70" x14ac:dyDescent="0.25">
      <c r="A32" s="112" t="s">
        <v>2</v>
      </c>
      <c r="B32" s="105">
        <f>L22+($C$5*2)</f>
        <v>120833.33333333333</v>
      </c>
      <c r="C32" s="105"/>
      <c r="D32" s="105">
        <f>B32+($C$5*2)</f>
        <v>126666.66666666666</v>
      </c>
      <c r="E32" s="105"/>
      <c r="F32" s="105">
        <f>D32+($C$5*2)</f>
        <v>132500</v>
      </c>
      <c r="G32" s="105"/>
      <c r="H32" s="105">
        <f>F32+($C$5*2)</f>
        <v>138333.33333333334</v>
      </c>
      <c r="I32" s="105"/>
      <c r="J32" s="105">
        <f>H32+($C$5*2)</f>
        <v>144166.66666666669</v>
      </c>
      <c r="K32" s="105"/>
      <c r="L32" s="105">
        <f>J32+($C$5*2)</f>
        <v>150000.00000000003</v>
      </c>
      <c r="M32" s="105"/>
      <c r="N32" s="6">
        <f>SUM(B32:M32)</f>
        <v>812500</v>
      </c>
      <c r="O32" s="226"/>
      <c r="P32" s="226"/>
      <c r="Q32" s="227"/>
      <c r="R32" s="228"/>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66"/>
      <c r="BJ32" s="2"/>
      <c r="BK32" s="2"/>
      <c r="BL32" s="2"/>
      <c r="BM32" s="2"/>
      <c r="BN32" s="2"/>
      <c r="BO32" s="2"/>
      <c r="BP32" s="2"/>
      <c r="BQ32" s="2"/>
      <c r="BR32" s="2"/>
    </row>
    <row r="33" spans="1:70" ht="24.75" customHeight="1" x14ac:dyDescent="0.25">
      <c r="A33" s="112" t="s">
        <v>3</v>
      </c>
      <c r="B33" s="91"/>
      <c r="C33" s="105">
        <f>M23+($C$5*2)</f>
        <v>120833.33333333333</v>
      </c>
      <c r="D33" s="105"/>
      <c r="E33" s="105">
        <f>C33+($C$5*2)</f>
        <v>126666.66666666666</v>
      </c>
      <c r="F33" s="105"/>
      <c r="G33" s="105">
        <f>E33+($C$5*2)</f>
        <v>132500</v>
      </c>
      <c r="H33" s="105"/>
      <c r="I33" s="105">
        <f>G33+($C$5*2)</f>
        <v>138333.33333333334</v>
      </c>
      <c r="J33" s="105"/>
      <c r="K33" s="105">
        <f>I33+($C$5*2)</f>
        <v>144166.66666666669</v>
      </c>
      <c r="L33" s="105"/>
      <c r="M33" s="105">
        <f>K33+($C$5*2)</f>
        <v>150000.00000000003</v>
      </c>
      <c r="N33" s="6">
        <f>SUM(B33:M33)</f>
        <v>812500</v>
      </c>
      <c r="O33" s="226"/>
      <c r="P33" s="226"/>
      <c r="Q33" s="227"/>
      <c r="R33" s="228"/>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66"/>
      <c r="BJ33" s="2"/>
      <c r="BK33" s="2"/>
      <c r="BL33" s="2"/>
      <c r="BM33" s="2"/>
      <c r="BN33" s="2"/>
      <c r="BO33" s="2"/>
      <c r="BP33" s="2"/>
      <c r="BQ33" s="2"/>
      <c r="BR33" s="2"/>
    </row>
    <row r="34" spans="1:70" ht="30" x14ac:dyDescent="0.25">
      <c r="A34" s="80" t="s">
        <v>72</v>
      </c>
      <c r="B34" s="92">
        <f>SUM(B32:B33)</f>
        <v>120833.33333333333</v>
      </c>
      <c r="C34" s="92">
        <f t="shared" ref="C34:M34" si="6">SUM(C32:C33)</f>
        <v>120833.33333333333</v>
      </c>
      <c r="D34" s="92">
        <f t="shared" si="6"/>
        <v>126666.66666666666</v>
      </c>
      <c r="E34" s="92">
        <f t="shared" si="6"/>
        <v>126666.66666666666</v>
      </c>
      <c r="F34" s="92">
        <f t="shared" si="6"/>
        <v>132500</v>
      </c>
      <c r="G34" s="92">
        <f t="shared" si="6"/>
        <v>132500</v>
      </c>
      <c r="H34" s="92">
        <f t="shared" si="6"/>
        <v>138333.33333333334</v>
      </c>
      <c r="I34" s="92">
        <f t="shared" si="6"/>
        <v>138333.33333333334</v>
      </c>
      <c r="J34" s="92">
        <f t="shared" si="6"/>
        <v>144166.66666666669</v>
      </c>
      <c r="K34" s="92">
        <f t="shared" si="6"/>
        <v>144166.66666666669</v>
      </c>
      <c r="L34" s="92">
        <f t="shared" si="6"/>
        <v>150000.00000000003</v>
      </c>
      <c r="M34" s="92">
        <f t="shared" si="6"/>
        <v>150000.00000000003</v>
      </c>
      <c r="N34" s="6">
        <f>SUM(B34:M34)</f>
        <v>1625000.0000000002</v>
      </c>
      <c r="O34" s="106">
        <f>SUM(N34-(B34*12))</f>
        <v>175000.00000000023</v>
      </c>
      <c r="P34" s="107">
        <f>O34/B34</f>
        <v>1.4482758620689675</v>
      </c>
      <c r="Q34" s="227"/>
      <c r="R34" s="228"/>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66"/>
      <c r="BJ34" s="2"/>
      <c r="BK34" s="2"/>
      <c r="BL34" s="2"/>
      <c r="BM34" s="2"/>
      <c r="BN34" s="2"/>
      <c r="BO34" s="2"/>
      <c r="BP34" s="2"/>
      <c r="BQ34" s="2"/>
      <c r="BR34" s="2"/>
    </row>
    <row r="35" spans="1:70" ht="30" x14ac:dyDescent="0.25">
      <c r="A35" s="81" t="s">
        <v>59</v>
      </c>
      <c r="B35" s="93">
        <f>D5</f>
        <v>1000</v>
      </c>
      <c r="C35" s="94">
        <f>$D$5*2</f>
        <v>2000</v>
      </c>
      <c r="D35" s="94">
        <f>$D$5*3</f>
        <v>3000</v>
      </c>
      <c r="E35" s="94">
        <f>$D$5*4</f>
        <v>4000</v>
      </c>
      <c r="F35" s="94">
        <f>$D$5*5</f>
        <v>5000</v>
      </c>
      <c r="G35" s="94">
        <f>$D$5*6</f>
        <v>6000</v>
      </c>
      <c r="H35" s="94">
        <f>$D$5*7</f>
        <v>7000</v>
      </c>
      <c r="I35" s="94">
        <f>$D$5*8</f>
        <v>8000</v>
      </c>
      <c r="J35" s="94">
        <f>$D$5*9</f>
        <v>9000</v>
      </c>
      <c r="K35" s="94">
        <f>$D$5*10</f>
        <v>10000</v>
      </c>
      <c r="L35" s="94">
        <f>$D$5*11</f>
        <v>11000</v>
      </c>
      <c r="M35" s="94">
        <f>$D$5*12</f>
        <v>12000</v>
      </c>
      <c r="N35" s="87">
        <f>SUM(B35:M35)</f>
        <v>78000</v>
      </c>
      <c r="O35" s="95"/>
      <c r="P35" s="83"/>
      <c r="Q35" s="95">
        <f>N35</f>
        <v>78000</v>
      </c>
      <c r="R35" s="228"/>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66"/>
      <c r="BJ35" s="2"/>
      <c r="BK35" s="2"/>
      <c r="BL35" s="2"/>
      <c r="BM35" s="2"/>
      <c r="BN35" s="2"/>
      <c r="BO35" s="2"/>
      <c r="BP35" s="2"/>
      <c r="BQ35" s="2"/>
      <c r="BR35" s="2"/>
    </row>
    <row r="36" spans="1:70" ht="45" x14ac:dyDescent="0.25">
      <c r="A36" s="81" t="s">
        <v>54</v>
      </c>
      <c r="B36" s="95">
        <f t="shared" ref="B36:M36" si="7">$M$25-B25</f>
        <v>32083.333333333332</v>
      </c>
      <c r="C36" s="95">
        <f t="shared" si="7"/>
        <v>29166.666666666668</v>
      </c>
      <c r="D36" s="95">
        <f t="shared" si="7"/>
        <v>26250</v>
      </c>
      <c r="E36" s="95">
        <f t="shared" si="7"/>
        <v>23333.333333333336</v>
      </c>
      <c r="F36" s="95">
        <f t="shared" si="7"/>
        <v>20416.666666666668</v>
      </c>
      <c r="G36" s="95">
        <f t="shared" si="7"/>
        <v>17500</v>
      </c>
      <c r="H36" s="95">
        <f t="shared" si="7"/>
        <v>14583.333333333336</v>
      </c>
      <c r="I36" s="95">
        <f t="shared" si="7"/>
        <v>11666.666666666668</v>
      </c>
      <c r="J36" s="95">
        <f t="shared" si="7"/>
        <v>8750</v>
      </c>
      <c r="K36" s="95">
        <f t="shared" si="7"/>
        <v>5833.3333333333358</v>
      </c>
      <c r="L36" s="95">
        <f t="shared" si="7"/>
        <v>2916.6666666666679</v>
      </c>
      <c r="M36" s="95">
        <f t="shared" si="7"/>
        <v>0</v>
      </c>
      <c r="N36" s="87">
        <f>SUM(B36:M36)</f>
        <v>192500</v>
      </c>
      <c r="O36" s="95"/>
      <c r="P36" s="83"/>
      <c r="Q36" s="95">
        <f>N36</f>
        <v>192500</v>
      </c>
      <c r="R36" s="228"/>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66"/>
      <c r="BJ36" s="2"/>
      <c r="BK36" s="2"/>
      <c r="BL36" s="2"/>
      <c r="BM36" s="2"/>
      <c r="BN36" s="2"/>
      <c r="BO36" s="2"/>
      <c r="BP36" s="2"/>
      <c r="BQ36" s="2"/>
      <c r="BR36" s="2"/>
    </row>
    <row r="37" spans="1:70" ht="30" x14ac:dyDescent="0.25">
      <c r="A37" s="82" t="s">
        <v>60</v>
      </c>
      <c r="B37" s="96">
        <f>SUM(B34,B35,B36)</f>
        <v>153916.66666666666</v>
      </c>
      <c r="C37" s="96">
        <f t="shared" ref="C37:M37" si="8">SUM(C34,C35,C36)</f>
        <v>152000</v>
      </c>
      <c r="D37" s="96">
        <f t="shared" si="8"/>
        <v>155916.66666666666</v>
      </c>
      <c r="E37" s="96">
        <f t="shared" si="8"/>
        <v>154000</v>
      </c>
      <c r="F37" s="96">
        <f t="shared" si="8"/>
        <v>157916.66666666666</v>
      </c>
      <c r="G37" s="96">
        <f t="shared" si="8"/>
        <v>156000</v>
      </c>
      <c r="H37" s="96">
        <f t="shared" si="8"/>
        <v>159916.66666666669</v>
      </c>
      <c r="I37" s="96">
        <f t="shared" si="8"/>
        <v>158000</v>
      </c>
      <c r="J37" s="96">
        <f t="shared" si="8"/>
        <v>161916.66666666669</v>
      </c>
      <c r="K37" s="96">
        <f t="shared" si="8"/>
        <v>160000.00000000003</v>
      </c>
      <c r="L37" s="96">
        <f t="shared" si="8"/>
        <v>163916.66666666669</v>
      </c>
      <c r="M37" s="96">
        <f t="shared" si="8"/>
        <v>162000.00000000003</v>
      </c>
      <c r="N37" s="96">
        <f>SUM(N34, N35, N36)</f>
        <v>1895500.0000000002</v>
      </c>
      <c r="O37" s="96"/>
      <c r="P37" s="96"/>
      <c r="Q37" s="93">
        <f t="shared" ref="Q37" si="9">SUM(Q34, Q35, Q36)</f>
        <v>270500</v>
      </c>
      <c r="R37" s="97">
        <f>(O34+Q35+Q36)/B37</f>
        <v>2.8944233892799152</v>
      </c>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c r="AZ37" s="30"/>
      <c r="BA37" s="30"/>
      <c r="BB37" s="30"/>
      <c r="BC37" s="30"/>
      <c r="BD37" s="30"/>
      <c r="BE37" s="30"/>
      <c r="BF37" s="30"/>
      <c r="BG37" s="30"/>
      <c r="BH37" s="30"/>
      <c r="BI37" s="66"/>
      <c r="BJ37" s="2"/>
      <c r="BK37" s="2"/>
      <c r="BL37" s="2"/>
      <c r="BM37" s="2"/>
      <c r="BN37" s="2"/>
      <c r="BO37" s="2"/>
      <c r="BP37" s="2"/>
      <c r="BQ37" s="2"/>
      <c r="BR37" s="2"/>
    </row>
    <row r="38" spans="1:70" x14ac:dyDescent="0.25">
      <c r="A38" s="222"/>
      <c r="B38" s="222"/>
      <c r="C38" s="222"/>
      <c r="D38" s="222"/>
      <c r="E38" s="222"/>
      <c r="F38" s="222"/>
      <c r="G38" s="222"/>
      <c r="H38" s="222"/>
      <c r="I38" s="222"/>
      <c r="J38" s="222"/>
      <c r="K38" s="222"/>
      <c r="L38" s="222"/>
      <c r="M38" s="222"/>
      <c r="N38" s="222"/>
      <c r="O38" s="222"/>
      <c r="P38" s="222"/>
      <c r="Q38" s="222"/>
      <c r="R38" s="222"/>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0"/>
      <c r="AY38" s="30"/>
      <c r="AZ38" s="30"/>
      <c r="BA38" s="30"/>
      <c r="BB38" s="30"/>
      <c r="BC38" s="30"/>
      <c r="BD38" s="30"/>
      <c r="BE38" s="30"/>
      <c r="BF38" s="30"/>
      <c r="BG38" s="30"/>
      <c r="BH38" s="30"/>
      <c r="BI38" s="66"/>
      <c r="BJ38" s="2"/>
      <c r="BK38" s="2"/>
      <c r="BL38" s="2"/>
      <c r="BM38" s="2"/>
      <c r="BN38" s="2"/>
      <c r="BO38" s="2"/>
      <c r="BP38" s="2"/>
      <c r="BQ38" s="2"/>
      <c r="BR38" s="2"/>
    </row>
    <row r="39" spans="1:70" x14ac:dyDescent="0.25">
      <c r="A39" s="222"/>
      <c r="B39" s="222"/>
      <c r="C39" s="222"/>
      <c r="D39" s="222"/>
      <c r="E39" s="222"/>
      <c r="F39" s="222"/>
      <c r="G39" s="222"/>
      <c r="H39" s="222"/>
      <c r="I39" s="222"/>
      <c r="J39" s="222"/>
      <c r="K39" s="222"/>
      <c r="L39" s="222"/>
      <c r="M39" s="222"/>
      <c r="N39" s="222"/>
      <c r="O39" s="222"/>
      <c r="P39" s="222"/>
      <c r="Q39" s="222"/>
      <c r="R39" s="222"/>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c r="BC39" s="30"/>
      <c r="BD39" s="30"/>
      <c r="BE39" s="30"/>
      <c r="BF39" s="30"/>
      <c r="BG39" s="30"/>
      <c r="BH39" s="30"/>
      <c r="BI39" s="66"/>
      <c r="BJ39" s="2"/>
      <c r="BK39" s="2"/>
      <c r="BL39" s="2"/>
      <c r="BM39" s="2"/>
      <c r="BN39" s="2"/>
      <c r="BO39" s="2"/>
      <c r="BP39" s="2"/>
      <c r="BQ39" s="2"/>
      <c r="BR39" s="2"/>
    </row>
    <row r="40" spans="1:70" x14ac:dyDescent="0.25">
      <c r="A40" s="222"/>
      <c r="B40" s="222"/>
      <c r="C40" s="222"/>
      <c r="D40" s="222"/>
      <c r="E40" s="222"/>
      <c r="F40" s="222"/>
      <c r="G40" s="222"/>
      <c r="H40" s="222"/>
      <c r="I40" s="222"/>
      <c r="J40" s="222"/>
      <c r="K40" s="222"/>
      <c r="L40" s="222"/>
      <c r="M40" s="222"/>
      <c r="N40" s="222"/>
      <c r="O40" s="222"/>
      <c r="P40" s="222"/>
      <c r="Q40" s="222"/>
      <c r="R40" s="222"/>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30"/>
      <c r="BH40" s="30"/>
      <c r="BI40" s="66"/>
      <c r="BJ40" s="2"/>
      <c r="BK40" s="2"/>
      <c r="BL40" s="2"/>
      <c r="BM40" s="2"/>
      <c r="BN40" s="2"/>
      <c r="BO40" s="2"/>
      <c r="BP40" s="2"/>
      <c r="BQ40" s="2"/>
      <c r="BR40" s="2"/>
    </row>
    <row r="41" spans="1:70" x14ac:dyDescent="0.25">
      <c r="A41" s="222"/>
      <c r="B41" s="222"/>
      <c r="C41" s="222"/>
      <c r="D41" s="222"/>
      <c r="E41" s="222"/>
      <c r="F41" s="222"/>
      <c r="G41" s="222"/>
      <c r="H41" s="222"/>
      <c r="I41" s="222"/>
      <c r="J41" s="222"/>
      <c r="K41" s="222"/>
      <c r="L41" s="222"/>
      <c r="M41" s="222"/>
      <c r="N41" s="222"/>
      <c r="O41" s="222"/>
      <c r="P41" s="222"/>
      <c r="Q41" s="222"/>
      <c r="R41" s="222"/>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c r="BI41" s="66"/>
      <c r="BJ41" s="2"/>
      <c r="BK41" s="2"/>
      <c r="BL41" s="2"/>
      <c r="BM41" s="2"/>
      <c r="BN41" s="2"/>
      <c r="BO41" s="2"/>
      <c r="BP41" s="2"/>
      <c r="BQ41" s="2"/>
      <c r="BR41" s="2"/>
    </row>
    <row r="42" spans="1:70" x14ac:dyDescent="0.25">
      <c r="A42" s="222"/>
      <c r="B42" s="222"/>
      <c r="C42" s="222"/>
      <c r="D42" s="222"/>
      <c r="E42" s="222"/>
      <c r="F42" s="222"/>
      <c r="G42" s="222"/>
      <c r="H42" s="222"/>
      <c r="I42" s="222"/>
      <c r="J42" s="222"/>
      <c r="K42" s="222"/>
      <c r="L42" s="222"/>
      <c r="M42" s="222"/>
      <c r="N42" s="222"/>
      <c r="O42" s="222"/>
      <c r="P42" s="222"/>
      <c r="Q42" s="222"/>
      <c r="R42" s="222"/>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66"/>
      <c r="BJ42" s="2"/>
      <c r="BK42" s="2"/>
      <c r="BL42" s="2"/>
      <c r="BM42" s="2"/>
      <c r="BN42" s="2"/>
      <c r="BO42" s="2"/>
      <c r="BP42" s="2"/>
      <c r="BQ42" s="2"/>
      <c r="BR42" s="2"/>
    </row>
    <row r="43" spans="1:70" x14ac:dyDescent="0.25">
      <c r="A43" s="222"/>
      <c r="B43" s="222"/>
      <c r="C43" s="222"/>
      <c r="D43" s="222"/>
      <c r="E43" s="222"/>
      <c r="F43" s="222"/>
      <c r="G43" s="222"/>
      <c r="H43" s="222"/>
      <c r="I43" s="222"/>
      <c r="J43" s="222"/>
      <c r="K43" s="222"/>
      <c r="L43" s="222"/>
      <c r="M43" s="222"/>
      <c r="N43" s="222"/>
      <c r="O43" s="222"/>
      <c r="P43" s="222"/>
      <c r="Q43" s="222"/>
      <c r="R43" s="222"/>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66"/>
      <c r="BJ43" s="2"/>
      <c r="BK43" s="2"/>
      <c r="BL43" s="2"/>
      <c r="BM43" s="2"/>
      <c r="BN43" s="2"/>
      <c r="BO43" s="2"/>
      <c r="BP43" s="2"/>
      <c r="BQ43" s="2"/>
      <c r="BR43" s="2"/>
    </row>
    <row r="44" spans="1:70" x14ac:dyDescent="0.25">
      <c r="A44" s="222"/>
      <c r="B44" s="222"/>
      <c r="C44" s="222"/>
      <c r="D44" s="222"/>
      <c r="E44" s="222"/>
      <c r="F44" s="222"/>
      <c r="G44" s="222"/>
      <c r="H44" s="222"/>
      <c r="I44" s="222"/>
      <c r="J44" s="222"/>
      <c r="K44" s="222"/>
      <c r="L44" s="222"/>
      <c r="M44" s="222"/>
      <c r="N44" s="222"/>
      <c r="O44" s="222"/>
      <c r="P44" s="222"/>
      <c r="Q44" s="222"/>
      <c r="R44" s="222"/>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66"/>
      <c r="BJ44" s="2"/>
      <c r="BK44" s="2"/>
      <c r="BL44" s="2"/>
      <c r="BM44" s="2"/>
      <c r="BN44" s="2"/>
      <c r="BO44" s="2"/>
      <c r="BP44" s="2"/>
      <c r="BQ44" s="2"/>
      <c r="BR44" s="2"/>
    </row>
    <row r="45" spans="1:70" x14ac:dyDescent="0.25">
      <c r="A45" s="222"/>
      <c r="B45" s="222"/>
      <c r="C45" s="222"/>
      <c r="D45" s="222"/>
      <c r="E45" s="222"/>
      <c r="F45" s="222"/>
      <c r="G45" s="222"/>
      <c r="H45" s="222"/>
      <c r="I45" s="222"/>
      <c r="J45" s="222"/>
      <c r="K45" s="222"/>
      <c r="L45" s="222"/>
      <c r="M45" s="222"/>
      <c r="N45" s="222"/>
      <c r="O45" s="222"/>
      <c r="P45" s="222"/>
      <c r="Q45" s="222"/>
      <c r="R45" s="222"/>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c r="BH45" s="30"/>
      <c r="BI45" s="66"/>
      <c r="BJ45" s="2"/>
      <c r="BK45" s="2"/>
      <c r="BL45" s="2"/>
      <c r="BM45" s="2"/>
      <c r="BN45" s="2"/>
      <c r="BO45" s="2"/>
      <c r="BP45" s="2"/>
      <c r="BQ45" s="2"/>
      <c r="BR45" s="2"/>
    </row>
    <row r="46" spans="1:70" ht="26.25" x14ac:dyDescent="0.4">
      <c r="A46" s="223" t="s">
        <v>31</v>
      </c>
      <c r="B46" s="221"/>
      <c r="C46" s="221"/>
      <c r="D46" s="221"/>
      <c r="E46" s="221"/>
      <c r="F46" s="221"/>
      <c r="G46" s="221"/>
      <c r="H46" s="221"/>
      <c r="I46" s="221"/>
      <c r="J46" s="221"/>
      <c r="K46" s="221"/>
      <c r="L46" s="221"/>
      <c r="M46" s="221"/>
      <c r="N46" s="224"/>
      <c r="O46" s="224"/>
      <c r="P46" s="224"/>
      <c r="Q46" s="224"/>
      <c r="R46" s="224"/>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66"/>
      <c r="BJ46" s="2"/>
      <c r="BK46" s="2"/>
      <c r="BL46" s="2"/>
      <c r="BM46" s="2"/>
      <c r="BN46" s="2"/>
      <c r="BO46" s="2"/>
      <c r="BP46" s="2"/>
      <c r="BQ46" s="2"/>
      <c r="BR46" s="2"/>
    </row>
    <row r="47" spans="1:70" x14ac:dyDescent="0.25">
      <c r="A47" s="2"/>
      <c r="B47" s="218" t="s">
        <v>19</v>
      </c>
      <c r="C47" s="219"/>
      <c r="D47" s="219"/>
      <c r="E47" s="219"/>
      <c r="F47" s="219"/>
      <c r="G47" s="219"/>
      <c r="H47" s="219"/>
      <c r="I47" s="219"/>
      <c r="J47" s="219"/>
      <c r="K47" s="219"/>
      <c r="L47" s="219"/>
      <c r="M47" s="220"/>
      <c r="N47" s="221" t="s">
        <v>20</v>
      </c>
      <c r="O47" s="221"/>
      <c r="P47" s="221"/>
      <c r="Q47" s="221"/>
      <c r="R47" s="221"/>
      <c r="S47" s="221"/>
      <c r="T47" s="221"/>
      <c r="U47" s="221"/>
      <c r="V47" s="221"/>
      <c r="W47" s="221"/>
      <c r="X47" s="221"/>
      <c r="Y47" s="221"/>
      <c r="Z47" s="221" t="s">
        <v>21</v>
      </c>
      <c r="AA47" s="221"/>
      <c r="AB47" s="221"/>
      <c r="AC47" s="221"/>
      <c r="AD47" s="221"/>
      <c r="AE47" s="221"/>
      <c r="AF47" s="221"/>
      <c r="AG47" s="221"/>
      <c r="AH47" s="221"/>
      <c r="AI47" s="221"/>
      <c r="AJ47" s="221"/>
      <c r="AK47" s="221"/>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66"/>
      <c r="BJ47" s="2"/>
      <c r="BK47" s="2"/>
      <c r="BL47" s="2"/>
      <c r="BM47" s="2"/>
      <c r="BN47" s="2"/>
      <c r="BO47" s="2"/>
      <c r="BP47" s="2"/>
      <c r="BQ47" s="2"/>
      <c r="BR47" s="2"/>
    </row>
    <row r="48" spans="1:70" x14ac:dyDescent="0.25">
      <c r="A48" s="2"/>
      <c r="B48" s="7" t="str">
        <f t="shared" ref="B48:M48" si="10">B11</f>
        <v>Month 1</v>
      </c>
      <c r="C48" s="7" t="str">
        <f t="shared" si="10"/>
        <v>Month 2</v>
      </c>
      <c r="D48" s="7" t="str">
        <f t="shared" si="10"/>
        <v>Month 3</v>
      </c>
      <c r="E48" s="7" t="str">
        <f t="shared" si="10"/>
        <v>Month 4</v>
      </c>
      <c r="F48" s="7" t="str">
        <f t="shared" si="10"/>
        <v>Month 5</v>
      </c>
      <c r="G48" s="7" t="str">
        <f t="shared" si="10"/>
        <v>Month 6</v>
      </c>
      <c r="H48" s="7" t="str">
        <f t="shared" si="10"/>
        <v>Month 7</v>
      </c>
      <c r="I48" s="7" t="str">
        <f t="shared" si="10"/>
        <v>Month 8</v>
      </c>
      <c r="J48" s="7" t="str">
        <f t="shared" si="10"/>
        <v>Month 9</v>
      </c>
      <c r="K48" s="7" t="str">
        <f t="shared" si="10"/>
        <v>Month 10</v>
      </c>
      <c r="L48" s="7" t="str">
        <f t="shared" si="10"/>
        <v>Month 11</v>
      </c>
      <c r="M48" s="7" t="str">
        <f t="shared" si="10"/>
        <v>Month 12</v>
      </c>
      <c r="N48" s="7" t="str">
        <f t="shared" ref="N48:Y48" si="11">B21</f>
        <v>Month 1</v>
      </c>
      <c r="O48" s="7" t="str">
        <f t="shared" si="11"/>
        <v>Month 2</v>
      </c>
      <c r="P48" s="7" t="str">
        <f t="shared" si="11"/>
        <v>Month 3</v>
      </c>
      <c r="Q48" s="7" t="str">
        <f t="shared" si="11"/>
        <v>Month 4</v>
      </c>
      <c r="R48" s="7" t="str">
        <f t="shared" si="11"/>
        <v>Month 5</v>
      </c>
      <c r="S48" s="7" t="str">
        <f t="shared" si="11"/>
        <v>Month 6</v>
      </c>
      <c r="T48" s="7" t="str">
        <f t="shared" si="11"/>
        <v>Month 7</v>
      </c>
      <c r="U48" s="7" t="str">
        <f t="shared" si="11"/>
        <v>Month 8</v>
      </c>
      <c r="V48" s="7" t="str">
        <f t="shared" si="11"/>
        <v>Month 9</v>
      </c>
      <c r="W48" s="7" t="str">
        <f t="shared" si="11"/>
        <v>Month 10</v>
      </c>
      <c r="X48" s="7" t="str">
        <f t="shared" si="11"/>
        <v>Month 11</v>
      </c>
      <c r="Y48" s="65" t="str">
        <f t="shared" si="11"/>
        <v>Month 12</v>
      </c>
      <c r="Z48" s="70" t="str">
        <f t="shared" ref="Z48:AK48" si="12">B31</f>
        <v>Month 1</v>
      </c>
      <c r="AA48" s="70" t="str">
        <f t="shared" si="12"/>
        <v>Month 2</v>
      </c>
      <c r="AB48" s="70" t="str">
        <f t="shared" si="12"/>
        <v>Month 3</v>
      </c>
      <c r="AC48" s="70" t="str">
        <f t="shared" si="12"/>
        <v>Month 4</v>
      </c>
      <c r="AD48" s="70" t="str">
        <f t="shared" si="12"/>
        <v>Month 5</v>
      </c>
      <c r="AE48" s="70" t="str">
        <f t="shared" si="12"/>
        <v>Month 6</v>
      </c>
      <c r="AF48" s="70" t="str">
        <f t="shared" si="12"/>
        <v>Month 7</v>
      </c>
      <c r="AG48" s="70" t="str">
        <f t="shared" si="12"/>
        <v>Month 8</v>
      </c>
      <c r="AH48" s="70" t="str">
        <f t="shared" si="12"/>
        <v>Month 9</v>
      </c>
      <c r="AI48" s="70" t="str">
        <f t="shared" si="12"/>
        <v>Month 10</v>
      </c>
      <c r="AJ48" s="70" t="str">
        <f t="shared" si="12"/>
        <v>Month 11</v>
      </c>
      <c r="AK48" s="70" t="str">
        <f t="shared" si="12"/>
        <v>Month 12</v>
      </c>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66"/>
      <c r="BJ48" s="2"/>
      <c r="BK48" s="2"/>
      <c r="BL48" s="2"/>
      <c r="BM48" s="2"/>
      <c r="BN48" s="2"/>
      <c r="BO48" s="2"/>
      <c r="BP48" s="2"/>
      <c r="BQ48" s="2"/>
      <c r="BR48" s="2"/>
    </row>
    <row r="49" spans="1:70" ht="45" x14ac:dyDescent="0.25">
      <c r="A49" s="80" t="s">
        <v>88</v>
      </c>
      <c r="B49" s="114">
        <f t="shared" ref="B49:M49" si="13">B14</f>
        <v>150000</v>
      </c>
      <c r="C49" s="114">
        <f t="shared" si="13"/>
        <v>100000</v>
      </c>
      <c r="D49" s="114">
        <f t="shared" si="13"/>
        <v>100000</v>
      </c>
      <c r="E49" s="114">
        <f t="shared" si="13"/>
        <v>100000</v>
      </c>
      <c r="F49" s="114">
        <f t="shared" si="13"/>
        <v>100000</v>
      </c>
      <c r="G49" s="114">
        <f t="shared" si="13"/>
        <v>100000</v>
      </c>
      <c r="H49" s="114">
        <f t="shared" si="13"/>
        <v>100000</v>
      </c>
      <c r="I49" s="114">
        <f t="shared" si="13"/>
        <v>100000</v>
      </c>
      <c r="J49" s="114">
        <f t="shared" si="13"/>
        <v>100000</v>
      </c>
      <c r="K49" s="114">
        <f t="shared" si="13"/>
        <v>100000</v>
      </c>
      <c r="L49" s="114">
        <f t="shared" si="13"/>
        <v>100000</v>
      </c>
      <c r="M49" s="114">
        <f t="shared" si="13"/>
        <v>100000</v>
      </c>
      <c r="N49" s="114">
        <f t="shared" ref="N49:Y51" si="14">B24</f>
        <v>102500</v>
      </c>
      <c r="O49" s="114">
        <f t="shared" si="14"/>
        <v>102500</v>
      </c>
      <c r="P49" s="114">
        <f t="shared" si="14"/>
        <v>105000</v>
      </c>
      <c r="Q49" s="114">
        <f t="shared" si="14"/>
        <v>105000</v>
      </c>
      <c r="R49" s="114">
        <f t="shared" si="14"/>
        <v>107500</v>
      </c>
      <c r="S49" s="114">
        <f t="shared" si="14"/>
        <v>107500</v>
      </c>
      <c r="T49" s="114">
        <f t="shared" si="14"/>
        <v>110000</v>
      </c>
      <c r="U49" s="114">
        <f t="shared" si="14"/>
        <v>110000</v>
      </c>
      <c r="V49" s="114">
        <f t="shared" si="14"/>
        <v>112500</v>
      </c>
      <c r="W49" s="114">
        <f t="shared" si="14"/>
        <v>112500</v>
      </c>
      <c r="X49" s="114">
        <f t="shared" si="14"/>
        <v>115000</v>
      </c>
      <c r="Y49" s="114">
        <f t="shared" si="14"/>
        <v>115000</v>
      </c>
      <c r="Z49" s="114">
        <f t="shared" ref="Z49:AK51" si="15">B34</f>
        <v>120833.33333333333</v>
      </c>
      <c r="AA49" s="114">
        <f t="shared" si="15"/>
        <v>120833.33333333333</v>
      </c>
      <c r="AB49" s="114">
        <f t="shared" si="15"/>
        <v>126666.66666666666</v>
      </c>
      <c r="AC49" s="114">
        <f t="shared" si="15"/>
        <v>126666.66666666666</v>
      </c>
      <c r="AD49" s="114">
        <f t="shared" si="15"/>
        <v>132500</v>
      </c>
      <c r="AE49" s="114">
        <f t="shared" si="15"/>
        <v>132500</v>
      </c>
      <c r="AF49" s="114">
        <f t="shared" si="15"/>
        <v>138333.33333333334</v>
      </c>
      <c r="AG49" s="114">
        <f t="shared" si="15"/>
        <v>138333.33333333334</v>
      </c>
      <c r="AH49" s="114">
        <f t="shared" si="15"/>
        <v>144166.66666666669</v>
      </c>
      <c r="AI49" s="114">
        <f t="shared" si="15"/>
        <v>144166.66666666669</v>
      </c>
      <c r="AJ49" s="114">
        <f t="shared" si="15"/>
        <v>150000.00000000003</v>
      </c>
      <c r="AK49" s="114">
        <f t="shared" si="15"/>
        <v>150000.00000000003</v>
      </c>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66"/>
      <c r="BJ49" s="2"/>
      <c r="BK49" s="2"/>
      <c r="BL49" s="2"/>
      <c r="BM49" s="2"/>
      <c r="BN49" s="2"/>
      <c r="BO49" s="2"/>
      <c r="BP49" s="2"/>
      <c r="BQ49" s="2"/>
      <c r="BR49" s="2"/>
    </row>
    <row r="50" spans="1:70" hidden="1" x14ac:dyDescent="0.25">
      <c r="A50" s="81" t="s">
        <v>80</v>
      </c>
      <c r="B50" s="100">
        <f t="shared" ref="B50:M50" si="16">B15</f>
        <v>1250</v>
      </c>
      <c r="C50" s="100">
        <f t="shared" si="16"/>
        <v>2500</v>
      </c>
      <c r="D50" s="100">
        <f t="shared" si="16"/>
        <v>3750</v>
      </c>
      <c r="E50" s="100">
        <f t="shared" si="16"/>
        <v>5000</v>
      </c>
      <c r="F50" s="100">
        <f t="shared" si="16"/>
        <v>6250</v>
      </c>
      <c r="G50" s="100">
        <f t="shared" si="16"/>
        <v>7500</v>
      </c>
      <c r="H50" s="100">
        <f t="shared" si="16"/>
        <v>8750</v>
      </c>
      <c r="I50" s="100">
        <f t="shared" si="16"/>
        <v>10000</v>
      </c>
      <c r="J50" s="100">
        <f t="shared" si="16"/>
        <v>11250</v>
      </c>
      <c r="K50" s="100">
        <f t="shared" si="16"/>
        <v>12500</v>
      </c>
      <c r="L50" s="100">
        <f t="shared" si="16"/>
        <v>13750</v>
      </c>
      <c r="M50" s="100">
        <f t="shared" si="16"/>
        <v>15000</v>
      </c>
      <c r="N50" s="100">
        <f t="shared" si="14"/>
        <v>2916.6666666666665</v>
      </c>
      <c r="O50" s="100">
        <f t="shared" si="14"/>
        <v>5833.333333333333</v>
      </c>
      <c r="P50" s="100">
        <f t="shared" si="14"/>
        <v>8750</v>
      </c>
      <c r="Q50" s="100">
        <f t="shared" si="14"/>
        <v>11666.666666666666</v>
      </c>
      <c r="R50" s="100">
        <f t="shared" si="14"/>
        <v>14583.333333333332</v>
      </c>
      <c r="S50" s="100">
        <f t="shared" si="14"/>
        <v>17500</v>
      </c>
      <c r="T50" s="100">
        <f t="shared" si="14"/>
        <v>20416.666666666664</v>
      </c>
      <c r="U50" s="100">
        <f t="shared" si="14"/>
        <v>23333.333333333332</v>
      </c>
      <c r="V50" s="100">
        <f t="shared" si="14"/>
        <v>26250</v>
      </c>
      <c r="W50" s="100">
        <f t="shared" si="14"/>
        <v>29166.666666666664</v>
      </c>
      <c r="X50" s="100">
        <f t="shared" si="14"/>
        <v>32083.333333333332</v>
      </c>
      <c r="Y50" s="100">
        <f t="shared" si="14"/>
        <v>35000</v>
      </c>
      <c r="Z50" s="100">
        <f t="shared" si="15"/>
        <v>1000</v>
      </c>
      <c r="AA50" s="100">
        <f t="shared" si="15"/>
        <v>2000</v>
      </c>
      <c r="AB50" s="100">
        <f t="shared" si="15"/>
        <v>3000</v>
      </c>
      <c r="AC50" s="100">
        <f t="shared" si="15"/>
        <v>4000</v>
      </c>
      <c r="AD50" s="100">
        <f t="shared" si="15"/>
        <v>5000</v>
      </c>
      <c r="AE50" s="100">
        <f t="shared" si="15"/>
        <v>6000</v>
      </c>
      <c r="AF50" s="100">
        <f t="shared" si="15"/>
        <v>7000</v>
      </c>
      <c r="AG50" s="100">
        <f t="shared" si="15"/>
        <v>8000</v>
      </c>
      <c r="AH50" s="100">
        <f t="shared" si="15"/>
        <v>9000</v>
      </c>
      <c r="AI50" s="100">
        <f t="shared" si="15"/>
        <v>10000</v>
      </c>
      <c r="AJ50" s="100">
        <f t="shared" si="15"/>
        <v>11000</v>
      </c>
      <c r="AK50" s="100">
        <f t="shared" si="15"/>
        <v>12000</v>
      </c>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66"/>
      <c r="BJ50" s="2"/>
      <c r="BK50" s="2"/>
      <c r="BL50" s="2"/>
      <c r="BM50" s="2"/>
      <c r="BN50" s="2"/>
      <c r="BO50" s="2"/>
      <c r="BP50" s="2"/>
      <c r="BQ50" s="2"/>
      <c r="BR50" s="2"/>
    </row>
    <row r="51" spans="1:70" ht="45" hidden="1" x14ac:dyDescent="0.25">
      <c r="A51" s="81" t="s">
        <v>54</v>
      </c>
      <c r="B51" s="100" t="str">
        <f t="shared" ref="B51:M51" si="17">B16</f>
        <v>N/A</v>
      </c>
      <c r="C51" s="100" t="str">
        <f t="shared" si="17"/>
        <v>N/A</v>
      </c>
      <c r="D51" s="100" t="str">
        <f t="shared" si="17"/>
        <v>N/A</v>
      </c>
      <c r="E51" s="100" t="str">
        <f t="shared" si="17"/>
        <v>N/A</v>
      </c>
      <c r="F51" s="100" t="str">
        <f t="shared" si="17"/>
        <v>N/A</v>
      </c>
      <c r="G51" s="100" t="str">
        <f t="shared" si="17"/>
        <v>N/A</v>
      </c>
      <c r="H51" s="100" t="str">
        <f t="shared" si="17"/>
        <v>N/A</v>
      </c>
      <c r="I51" s="100" t="str">
        <f t="shared" si="17"/>
        <v>N/A</v>
      </c>
      <c r="J51" s="100" t="str">
        <f t="shared" si="17"/>
        <v>N/A</v>
      </c>
      <c r="K51" s="100" t="str">
        <f t="shared" si="17"/>
        <v>N/A</v>
      </c>
      <c r="L51" s="100" t="str">
        <f t="shared" si="17"/>
        <v>N/A</v>
      </c>
      <c r="M51" s="100" t="str">
        <f t="shared" si="17"/>
        <v>N/A</v>
      </c>
      <c r="N51" s="100">
        <f t="shared" si="14"/>
        <v>13750</v>
      </c>
      <c r="O51" s="100">
        <f t="shared" si="14"/>
        <v>12500</v>
      </c>
      <c r="P51" s="100">
        <f t="shared" si="14"/>
        <v>11250</v>
      </c>
      <c r="Q51" s="100">
        <f t="shared" si="14"/>
        <v>10000</v>
      </c>
      <c r="R51" s="100">
        <f t="shared" si="14"/>
        <v>8750</v>
      </c>
      <c r="S51" s="100">
        <f t="shared" si="14"/>
        <v>7500</v>
      </c>
      <c r="T51" s="100">
        <f t="shared" si="14"/>
        <v>6250</v>
      </c>
      <c r="U51" s="100">
        <f t="shared" si="14"/>
        <v>5000</v>
      </c>
      <c r="V51" s="100">
        <f t="shared" si="14"/>
        <v>3750</v>
      </c>
      <c r="W51" s="100">
        <f t="shared" si="14"/>
        <v>2500</v>
      </c>
      <c r="X51" s="100">
        <f t="shared" si="14"/>
        <v>1250</v>
      </c>
      <c r="Y51" s="100">
        <f t="shared" si="14"/>
        <v>0</v>
      </c>
      <c r="Z51" s="100">
        <f t="shared" si="15"/>
        <v>32083.333333333332</v>
      </c>
      <c r="AA51" s="100">
        <f t="shared" si="15"/>
        <v>29166.666666666668</v>
      </c>
      <c r="AB51" s="100">
        <f t="shared" si="15"/>
        <v>26250</v>
      </c>
      <c r="AC51" s="100">
        <f t="shared" si="15"/>
        <v>23333.333333333336</v>
      </c>
      <c r="AD51" s="100">
        <f t="shared" si="15"/>
        <v>20416.666666666668</v>
      </c>
      <c r="AE51" s="100">
        <f t="shared" si="15"/>
        <v>17500</v>
      </c>
      <c r="AF51" s="100">
        <f t="shared" si="15"/>
        <v>14583.333333333336</v>
      </c>
      <c r="AG51" s="100">
        <f t="shared" si="15"/>
        <v>11666.666666666668</v>
      </c>
      <c r="AH51" s="100">
        <f t="shared" si="15"/>
        <v>8750</v>
      </c>
      <c r="AI51" s="100">
        <f t="shared" si="15"/>
        <v>5833.3333333333358</v>
      </c>
      <c r="AJ51" s="100">
        <f t="shared" si="15"/>
        <v>2916.6666666666679</v>
      </c>
      <c r="AK51" s="100">
        <f t="shared" si="15"/>
        <v>0</v>
      </c>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66"/>
      <c r="BJ51" s="2"/>
      <c r="BK51" s="2"/>
      <c r="BL51" s="2"/>
      <c r="BM51" s="2"/>
      <c r="BN51" s="2"/>
      <c r="BO51" s="2"/>
      <c r="BP51" s="2"/>
      <c r="BQ51" s="2"/>
      <c r="BR51" s="2"/>
    </row>
    <row r="52" spans="1:70" ht="60" x14ac:dyDescent="0.25">
      <c r="A52" s="81" t="s">
        <v>102</v>
      </c>
      <c r="B52" s="100">
        <f>SUM(B50:B51)</f>
        <v>1250</v>
      </c>
      <c r="C52" s="100">
        <f t="shared" ref="C52:AK52" si="18">SUM(C50:C51)</f>
        <v>2500</v>
      </c>
      <c r="D52" s="100">
        <f t="shared" si="18"/>
        <v>3750</v>
      </c>
      <c r="E52" s="100">
        <f t="shared" si="18"/>
        <v>5000</v>
      </c>
      <c r="F52" s="100">
        <f t="shared" si="18"/>
        <v>6250</v>
      </c>
      <c r="G52" s="100">
        <f t="shared" si="18"/>
        <v>7500</v>
      </c>
      <c r="H52" s="100">
        <f t="shared" si="18"/>
        <v>8750</v>
      </c>
      <c r="I52" s="100">
        <f t="shared" si="18"/>
        <v>10000</v>
      </c>
      <c r="J52" s="100">
        <f t="shared" si="18"/>
        <v>11250</v>
      </c>
      <c r="K52" s="100">
        <f t="shared" si="18"/>
        <v>12500</v>
      </c>
      <c r="L52" s="100">
        <f t="shared" si="18"/>
        <v>13750</v>
      </c>
      <c r="M52" s="100">
        <f t="shared" si="18"/>
        <v>15000</v>
      </c>
      <c r="N52" s="100">
        <f t="shared" si="18"/>
        <v>16666.666666666668</v>
      </c>
      <c r="O52" s="100">
        <f t="shared" si="18"/>
        <v>18333.333333333332</v>
      </c>
      <c r="P52" s="100">
        <f t="shared" si="18"/>
        <v>20000</v>
      </c>
      <c r="Q52" s="100">
        <f t="shared" si="18"/>
        <v>21666.666666666664</v>
      </c>
      <c r="R52" s="100">
        <f t="shared" si="18"/>
        <v>23333.333333333332</v>
      </c>
      <c r="S52" s="100">
        <f t="shared" si="18"/>
        <v>25000</v>
      </c>
      <c r="T52" s="100">
        <f t="shared" si="18"/>
        <v>26666.666666666664</v>
      </c>
      <c r="U52" s="100">
        <f t="shared" si="18"/>
        <v>28333.333333333332</v>
      </c>
      <c r="V52" s="100">
        <f t="shared" si="18"/>
        <v>30000</v>
      </c>
      <c r="W52" s="100">
        <f t="shared" si="18"/>
        <v>31666.666666666664</v>
      </c>
      <c r="X52" s="100">
        <f t="shared" si="18"/>
        <v>33333.333333333328</v>
      </c>
      <c r="Y52" s="100">
        <f t="shared" si="18"/>
        <v>35000</v>
      </c>
      <c r="Z52" s="100">
        <f t="shared" si="18"/>
        <v>33083.333333333328</v>
      </c>
      <c r="AA52" s="100">
        <f t="shared" si="18"/>
        <v>31166.666666666668</v>
      </c>
      <c r="AB52" s="100">
        <f t="shared" si="18"/>
        <v>29250</v>
      </c>
      <c r="AC52" s="100">
        <f t="shared" si="18"/>
        <v>27333.333333333336</v>
      </c>
      <c r="AD52" s="100">
        <f t="shared" si="18"/>
        <v>25416.666666666668</v>
      </c>
      <c r="AE52" s="100">
        <f t="shared" si="18"/>
        <v>23500</v>
      </c>
      <c r="AF52" s="100">
        <f t="shared" si="18"/>
        <v>21583.333333333336</v>
      </c>
      <c r="AG52" s="100">
        <f t="shared" si="18"/>
        <v>19666.666666666668</v>
      </c>
      <c r="AH52" s="100">
        <f t="shared" si="18"/>
        <v>17750</v>
      </c>
      <c r="AI52" s="100">
        <f t="shared" si="18"/>
        <v>15833.333333333336</v>
      </c>
      <c r="AJ52" s="100">
        <f t="shared" si="18"/>
        <v>13916.666666666668</v>
      </c>
      <c r="AK52" s="100">
        <f t="shared" si="18"/>
        <v>12000</v>
      </c>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66"/>
      <c r="BJ52" s="2"/>
      <c r="BK52" s="2"/>
      <c r="BL52" s="2"/>
      <c r="BM52" s="2"/>
      <c r="BN52" s="2"/>
      <c r="BO52" s="2"/>
      <c r="BP52" s="2"/>
      <c r="BQ52" s="2"/>
      <c r="BR52" s="2"/>
    </row>
    <row r="53" spans="1:70" ht="30" x14ac:dyDescent="0.25">
      <c r="A53" s="82" t="s">
        <v>60</v>
      </c>
      <c r="B53" s="102">
        <f t="shared" ref="B53:M53" si="19">B17</f>
        <v>151250</v>
      </c>
      <c r="C53" s="102">
        <f t="shared" si="19"/>
        <v>102500</v>
      </c>
      <c r="D53" s="102">
        <f t="shared" si="19"/>
        <v>103750</v>
      </c>
      <c r="E53" s="102">
        <f t="shared" si="19"/>
        <v>105000</v>
      </c>
      <c r="F53" s="102">
        <f t="shared" si="19"/>
        <v>106250</v>
      </c>
      <c r="G53" s="102">
        <f t="shared" si="19"/>
        <v>107500</v>
      </c>
      <c r="H53" s="102">
        <f t="shared" si="19"/>
        <v>108750</v>
      </c>
      <c r="I53" s="102">
        <f t="shared" si="19"/>
        <v>110000</v>
      </c>
      <c r="J53" s="102">
        <f t="shared" si="19"/>
        <v>111250</v>
      </c>
      <c r="K53" s="102">
        <f t="shared" si="19"/>
        <v>112500</v>
      </c>
      <c r="L53" s="102">
        <f t="shared" si="19"/>
        <v>113750</v>
      </c>
      <c r="M53" s="102">
        <f t="shared" si="19"/>
        <v>115000</v>
      </c>
      <c r="N53" s="102">
        <f t="shared" ref="N53:Y53" si="20">B27</f>
        <v>119166.66666666667</v>
      </c>
      <c r="O53" s="102">
        <f t="shared" si="20"/>
        <v>120833.33333333333</v>
      </c>
      <c r="P53" s="102">
        <f t="shared" si="20"/>
        <v>125000</v>
      </c>
      <c r="Q53" s="102">
        <f t="shared" si="20"/>
        <v>126666.66666666667</v>
      </c>
      <c r="R53" s="102">
        <f t="shared" si="20"/>
        <v>130833.33333333333</v>
      </c>
      <c r="S53" s="102">
        <f t="shared" si="20"/>
        <v>132500</v>
      </c>
      <c r="T53" s="102">
        <f t="shared" si="20"/>
        <v>136666.66666666666</v>
      </c>
      <c r="U53" s="102">
        <f t="shared" si="20"/>
        <v>138333.33333333334</v>
      </c>
      <c r="V53" s="102">
        <f t="shared" si="20"/>
        <v>142500</v>
      </c>
      <c r="W53" s="102">
        <f t="shared" si="20"/>
        <v>144166.66666666666</v>
      </c>
      <c r="X53" s="102">
        <f t="shared" si="20"/>
        <v>148333.33333333334</v>
      </c>
      <c r="Y53" s="102">
        <f t="shared" si="20"/>
        <v>150000</v>
      </c>
      <c r="Z53" s="102">
        <f t="shared" ref="Z53:AK53" si="21">B37</f>
        <v>153916.66666666666</v>
      </c>
      <c r="AA53" s="102">
        <f t="shared" si="21"/>
        <v>152000</v>
      </c>
      <c r="AB53" s="102">
        <f t="shared" si="21"/>
        <v>155916.66666666666</v>
      </c>
      <c r="AC53" s="102">
        <f t="shared" si="21"/>
        <v>154000</v>
      </c>
      <c r="AD53" s="102">
        <f t="shared" si="21"/>
        <v>157916.66666666666</v>
      </c>
      <c r="AE53" s="102">
        <f t="shared" si="21"/>
        <v>156000</v>
      </c>
      <c r="AF53" s="102">
        <f t="shared" si="21"/>
        <v>159916.66666666669</v>
      </c>
      <c r="AG53" s="102">
        <f t="shared" si="21"/>
        <v>158000</v>
      </c>
      <c r="AH53" s="102">
        <f t="shared" si="21"/>
        <v>161916.66666666669</v>
      </c>
      <c r="AI53" s="102">
        <f t="shared" si="21"/>
        <v>160000.00000000003</v>
      </c>
      <c r="AJ53" s="102">
        <f t="shared" si="21"/>
        <v>163916.66666666669</v>
      </c>
      <c r="AK53" s="102">
        <f t="shared" si="21"/>
        <v>162000.00000000003</v>
      </c>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66"/>
      <c r="BJ53" s="2"/>
      <c r="BK53" s="2"/>
      <c r="BL53" s="2"/>
      <c r="BM53" s="2"/>
      <c r="BN53" s="2"/>
      <c r="BO53" s="2"/>
      <c r="BP53" s="2"/>
      <c r="BQ53" s="2"/>
      <c r="BR53" s="2"/>
    </row>
    <row r="54" spans="1:70" x14ac:dyDescent="0.25">
      <c r="A54" s="30"/>
      <c r="B54" s="30"/>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66"/>
      <c r="BJ54" s="2"/>
      <c r="BK54" s="2"/>
      <c r="BL54" s="2"/>
      <c r="BM54" s="2"/>
      <c r="BN54" s="2"/>
      <c r="BO54" s="2"/>
      <c r="BP54" s="2"/>
      <c r="BQ54" s="2"/>
      <c r="BR54" s="2"/>
    </row>
    <row r="55" spans="1:70" x14ac:dyDescent="0.25">
      <c r="A55" s="30"/>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66"/>
      <c r="BJ55" s="2"/>
      <c r="BK55" s="2"/>
      <c r="BL55" s="2"/>
      <c r="BM55" s="2"/>
      <c r="BN55" s="2"/>
      <c r="BO55" s="2"/>
      <c r="BP55" s="2"/>
      <c r="BQ55" s="2"/>
      <c r="BR55" s="2"/>
    </row>
    <row r="56" spans="1:70" x14ac:dyDescent="0.25">
      <c r="A56" s="30"/>
      <c r="B56" s="30"/>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66"/>
      <c r="BJ56" s="2"/>
      <c r="BK56" s="2"/>
      <c r="BL56" s="2"/>
      <c r="BM56" s="2"/>
      <c r="BN56" s="2"/>
      <c r="BO56" s="2"/>
      <c r="BP56" s="2"/>
      <c r="BQ56" s="2"/>
      <c r="BR56" s="2"/>
    </row>
    <row r="57" spans="1:70" x14ac:dyDescent="0.25">
      <c r="A57" s="30"/>
      <c r="B57" s="30"/>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0"/>
      <c r="AX57" s="30"/>
      <c r="AY57" s="30"/>
      <c r="AZ57" s="30"/>
      <c r="BA57" s="30"/>
      <c r="BB57" s="30"/>
      <c r="BC57" s="30"/>
      <c r="BD57" s="30"/>
      <c r="BE57" s="30"/>
      <c r="BF57" s="30"/>
      <c r="BG57" s="30"/>
      <c r="BH57" s="30"/>
      <c r="BI57" s="66"/>
      <c r="BJ57" s="2"/>
      <c r="BK57" s="2"/>
      <c r="BL57" s="2"/>
      <c r="BM57" s="2"/>
      <c r="BN57" s="2"/>
      <c r="BO57" s="2"/>
      <c r="BP57" s="2"/>
      <c r="BQ57" s="2"/>
      <c r="BR57" s="2"/>
    </row>
    <row r="58" spans="1:70" x14ac:dyDescent="0.25">
      <c r="A58" s="30"/>
      <c r="B58" s="30"/>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c r="BH58" s="30"/>
      <c r="BI58" s="66"/>
      <c r="BJ58" s="2"/>
      <c r="BK58" s="2"/>
      <c r="BL58" s="2"/>
      <c r="BM58" s="2"/>
      <c r="BN58" s="2"/>
      <c r="BO58" s="2"/>
      <c r="BP58" s="2"/>
      <c r="BQ58" s="2"/>
      <c r="BR58" s="2"/>
    </row>
    <row r="59" spans="1:70" x14ac:dyDescent="0.25">
      <c r="A59" s="30"/>
      <c r="B59" s="30"/>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66"/>
      <c r="BJ59" s="2"/>
      <c r="BK59" s="2"/>
      <c r="BL59" s="2"/>
      <c r="BM59" s="2"/>
      <c r="BN59" s="2"/>
      <c r="BO59" s="2"/>
      <c r="BP59" s="2"/>
      <c r="BQ59" s="2"/>
      <c r="BR59" s="2"/>
    </row>
    <row r="60" spans="1:70" x14ac:dyDescent="0.25">
      <c r="A60" s="30"/>
      <c r="B60" s="30"/>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66"/>
      <c r="BJ60" s="2"/>
      <c r="BK60" s="2"/>
      <c r="BL60" s="2"/>
      <c r="BM60" s="2"/>
      <c r="BN60" s="2"/>
      <c r="BO60" s="2"/>
      <c r="BP60" s="2"/>
      <c r="BQ60" s="2"/>
      <c r="BR60" s="2"/>
    </row>
    <row r="61" spans="1:70" x14ac:dyDescent="0.25">
      <c r="A61" s="30"/>
      <c r="B61" s="30"/>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66"/>
      <c r="BJ61" s="2"/>
      <c r="BK61" s="2"/>
      <c r="BL61" s="2"/>
      <c r="BM61" s="2"/>
      <c r="BN61" s="2"/>
      <c r="BO61" s="2"/>
      <c r="BP61" s="2"/>
      <c r="BQ61" s="2"/>
      <c r="BR61" s="2"/>
    </row>
    <row r="62" spans="1:70" x14ac:dyDescent="0.25">
      <c r="A62" s="30"/>
      <c r="B62" s="30"/>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0"/>
      <c r="AP62" s="30"/>
      <c r="AQ62" s="30"/>
      <c r="AR62" s="30"/>
      <c r="AS62" s="30"/>
      <c r="AT62" s="30"/>
      <c r="AU62" s="30"/>
      <c r="AV62" s="30"/>
      <c r="AW62" s="30"/>
      <c r="AX62" s="30"/>
      <c r="AY62" s="30"/>
      <c r="AZ62" s="30"/>
      <c r="BA62" s="30"/>
      <c r="BB62" s="30"/>
      <c r="BC62" s="30"/>
      <c r="BD62" s="30"/>
      <c r="BE62" s="30"/>
      <c r="BF62" s="30"/>
      <c r="BG62" s="30"/>
      <c r="BH62" s="30"/>
      <c r="BI62" s="66"/>
      <c r="BJ62" s="2"/>
      <c r="BK62" s="2"/>
      <c r="BL62" s="2"/>
      <c r="BM62" s="2"/>
      <c r="BN62" s="2"/>
      <c r="BO62" s="2"/>
      <c r="BP62" s="2"/>
      <c r="BQ62" s="2"/>
      <c r="BR62" s="2"/>
    </row>
    <row r="63" spans="1:70" x14ac:dyDescent="0.25">
      <c r="A63" s="30"/>
      <c r="B63" s="30"/>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30"/>
      <c r="AN63" s="30"/>
      <c r="AO63" s="30"/>
      <c r="AP63" s="30"/>
      <c r="AQ63" s="30"/>
      <c r="AR63" s="30"/>
      <c r="AS63" s="30"/>
      <c r="AT63" s="30"/>
      <c r="AU63" s="30"/>
      <c r="AV63" s="30"/>
      <c r="AW63" s="30"/>
      <c r="AX63" s="30"/>
      <c r="AY63" s="30"/>
      <c r="AZ63" s="30"/>
      <c r="BA63" s="30"/>
      <c r="BB63" s="30"/>
      <c r="BC63" s="30"/>
      <c r="BD63" s="30"/>
      <c r="BE63" s="30"/>
      <c r="BF63" s="30"/>
      <c r="BG63" s="30"/>
      <c r="BH63" s="30"/>
      <c r="BI63" s="66"/>
      <c r="BJ63" s="2"/>
      <c r="BK63" s="2"/>
      <c r="BL63" s="2"/>
      <c r="BM63" s="2"/>
      <c r="BN63" s="2"/>
      <c r="BO63" s="2"/>
      <c r="BP63" s="2"/>
      <c r="BQ63" s="2"/>
      <c r="BR63" s="2"/>
    </row>
    <row r="64" spans="1:70" x14ac:dyDescent="0.25">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c r="BF64" s="30"/>
      <c r="BG64" s="30"/>
      <c r="BH64" s="30"/>
      <c r="BI64" s="66"/>
      <c r="BJ64" s="2"/>
      <c r="BK64" s="2"/>
      <c r="BL64" s="2"/>
      <c r="BM64" s="2"/>
      <c r="BN64" s="2"/>
      <c r="BO64" s="2"/>
      <c r="BP64" s="2"/>
      <c r="BQ64" s="2"/>
      <c r="BR64" s="2"/>
    </row>
    <row r="65" spans="1:70" x14ac:dyDescent="0.25">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66"/>
      <c r="BJ65" s="2"/>
      <c r="BK65" s="2"/>
      <c r="BL65" s="2"/>
      <c r="BM65" s="2"/>
      <c r="BN65" s="2"/>
      <c r="BO65" s="2"/>
      <c r="BP65" s="2"/>
      <c r="BQ65" s="2"/>
      <c r="BR65" s="2"/>
    </row>
    <row r="66" spans="1:70" x14ac:dyDescent="0.25">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c r="AZ66" s="30"/>
      <c r="BA66" s="30"/>
      <c r="BB66" s="30"/>
      <c r="BC66" s="30"/>
      <c r="BD66" s="30"/>
      <c r="BE66" s="30"/>
      <c r="BF66" s="30"/>
      <c r="BG66" s="30"/>
      <c r="BH66" s="30"/>
      <c r="BI66" s="66"/>
      <c r="BJ66" s="2"/>
      <c r="BK66" s="2"/>
      <c r="BL66" s="2"/>
      <c r="BM66" s="2"/>
      <c r="BN66" s="2"/>
      <c r="BO66" s="2"/>
      <c r="BP66" s="2"/>
      <c r="BQ66" s="2"/>
      <c r="BR66" s="2"/>
    </row>
    <row r="67" spans="1:70" x14ac:dyDescent="0.25">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c r="BA67" s="30"/>
      <c r="BB67" s="30"/>
      <c r="BC67" s="30"/>
      <c r="BD67" s="30"/>
      <c r="BE67" s="30"/>
      <c r="BF67" s="30"/>
      <c r="BG67" s="30"/>
      <c r="BH67" s="30"/>
      <c r="BI67" s="66"/>
      <c r="BJ67" s="2"/>
      <c r="BK67" s="2"/>
      <c r="BL67" s="2"/>
      <c r="BM67" s="2"/>
      <c r="BN67" s="2"/>
      <c r="BO67" s="2"/>
      <c r="BP67" s="2"/>
      <c r="BQ67" s="2"/>
      <c r="BR67" s="2"/>
    </row>
    <row r="68" spans="1:70" x14ac:dyDescent="0.25">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30"/>
      <c r="AP68" s="30"/>
      <c r="AQ68" s="30"/>
      <c r="AR68" s="30"/>
      <c r="AS68" s="30"/>
      <c r="AT68" s="30"/>
      <c r="AU68" s="30"/>
      <c r="AV68" s="30"/>
      <c r="AW68" s="30"/>
      <c r="AX68" s="30"/>
      <c r="AY68" s="30"/>
      <c r="AZ68" s="30"/>
      <c r="BA68" s="30"/>
      <c r="BB68" s="30"/>
      <c r="BC68" s="30"/>
      <c r="BD68" s="30"/>
      <c r="BE68" s="30"/>
      <c r="BF68" s="30"/>
      <c r="BG68" s="30"/>
      <c r="BH68" s="30"/>
      <c r="BI68" s="66"/>
      <c r="BJ68" s="2"/>
      <c r="BK68" s="2"/>
      <c r="BL68" s="2"/>
      <c r="BM68" s="2"/>
      <c r="BN68" s="2"/>
      <c r="BO68" s="2"/>
      <c r="BP68" s="2"/>
      <c r="BQ68" s="2"/>
      <c r="BR68" s="2"/>
    </row>
    <row r="69" spans="1:70" x14ac:dyDescent="0.25">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30"/>
      <c r="AP69" s="30"/>
      <c r="AQ69" s="30"/>
      <c r="AR69" s="30"/>
      <c r="AS69" s="30"/>
      <c r="AT69" s="30"/>
      <c r="AU69" s="30"/>
      <c r="AV69" s="30"/>
      <c r="AW69" s="30"/>
      <c r="AX69" s="30"/>
      <c r="AY69" s="30"/>
      <c r="AZ69" s="30"/>
      <c r="BA69" s="30"/>
      <c r="BB69" s="30"/>
      <c r="BC69" s="30"/>
      <c r="BD69" s="30"/>
      <c r="BE69" s="30"/>
      <c r="BF69" s="30"/>
      <c r="BG69" s="30"/>
      <c r="BH69" s="30"/>
      <c r="BI69" s="66"/>
      <c r="BJ69" s="2"/>
      <c r="BK69" s="2"/>
      <c r="BL69" s="2"/>
      <c r="BM69" s="2"/>
      <c r="BN69" s="2"/>
      <c r="BO69" s="2"/>
      <c r="BP69" s="2"/>
      <c r="BQ69" s="2"/>
      <c r="BR69" s="2"/>
    </row>
    <row r="70" spans="1:70" x14ac:dyDescent="0.25">
      <c r="A70" s="30"/>
      <c r="B70" s="30"/>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0"/>
      <c r="AN70" s="30"/>
      <c r="AO70" s="30"/>
      <c r="AP70" s="30"/>
      <c r="AQ70" s="30"/>
      <c r="AR70" s="30"/>
      <c r="AS70" s="30"/>
      <c r="AT70" s="30"/>
      <c r="AU70" s="30"/>
      <c r="AV70" s="30"/>
      <c r="AW70" s="30"/>
      <c r="AX70" s="30"/>
      <c r="AY70" s="30"/>
      <c r="AZ70" s="30"/>
      <c r="BA70" s="30"/>
      <c r="BB70" s="30"/>
      <c r="BC70" s="30"/>
      <c r="BD70" s="30"/>
      <c r="BE70" s="30"/>
      <c r="BF70" s="30"/>
      <c r="BG70" s="30"/>
      <c r="BH70" s="30"/>
      <c r="BI70" s="66"/>
      <c r="BJ70" s="2"/>
      <c r="BK70" s="2"/>
      <c r="BL70" s="2"/>
      <c r="BM70" s="2"/>
      <c r="BN70" s="2"/>
      <c r="BO70" s="2"/>
      <c r="BP70" s="2"/>
      <c r="BQ70" s="2"/>
      <c r="BR70" s="2"/>
    </row>
    <row r="71" spans="1:70" x14ac:dyDescent="0.25">
      <c r="A71" s="30"/>
      <c r="B71" s="30"/>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c r="BF71" s="30"/>
      <c r="BG71" s="30"/>
      <c r="BH71" s="30"/>
      <c r="BI71" s="66"/>
      <c r="BJ71" s="2"/>
      <c r="BK71" s="2"/>
      <c r="BL71" s="2"/>
      <c r="BM71" s="2"/>
      <c r="BN71" s="2"/>
      <c r="BO71" s="2"/>
      <c r="BP71" s="2"/>
      <c r="BQ71" s="2"/>
      <c r="BR71" s="2"/>
    </row>
    <row r="72" spans="1:70" x14ac:dyDescent="0.25">
      <c r="A72" s="30"/>
      <c r="B72" s="30"/>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c r="BF72" s="30"/>
      <c r="BG72" s="30"/>
      <c r="BH72" s="30"/>
      <c r="BI72" s="66"/>
      <c r="BJ72" s="2"/>
      <c r="BK72" s="2"/>
      <c r="BL72" s="2"/>
      <c r="BM72" s="2"/>
      <c r="BN72" s="2"/>
      <c r="BO72" s="2"/>
      <c r="BP72" s="2"/>
      <c r="BQ72" s="2"/>
      <c r="BR72" s="2"/>
    </row>
    <row r="73" spans="1:70" x14ac:dyDescent="0.25">
      <c r="A73" s="30"/>
      <c r="B73" s="30"/>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66"/>
      <c r="BJ73" s="2"/>
      <c r="BK73" s="2"/>
      <c r="BL73" s="2"/>
      <c r="BM73" s="2"/>
      <c r="BN73" s="2"/>
      <c r="BO73" s="2"/>
      <c r="BP73" s="2"/>
      <c r="BQ73" s="2"/>
      <c r="BR73" s="2"/>
    </row>
    <row r="74" spans="1:70" x14ac:dyDescent="0.25">
      <c r="A74" s="30"/>
      <c r="B74" s="30"/>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30"/>
      <c r="AX74" s="30"/>
      <c r="AY74" s="30"/>
      <c r="AZ74" s="30"/>
      <c r="BA74" s="30"/>
      <c r="BB74" s="30"/>
      <c r="BC74" s="30"/>
      <c r="BD74" s="30"/>
      <c r="BE74" s="30"/>
      <c r="BF74" s="30"/>
      <c r="BG74" s="30"/>
      <c r="BH74" s="30"/>
      <c r="BI74" s="66"/>
      <c r="BJ74" s="2"/>
      <c r="BK74" s="2"/>
      <c r="BL74" s="2"/>
      <c r="BM74" s="2"/>
      <c r="BN74" s="2"/>
      <c r="BO74" s="2"/>
      <c r="BP74" s="2"/>
      <c r="BQ74" s="2"/>
      <c r="BR74" s="2"/>
    </row>
    <row r="75" spans="1:70" x14ac:dyDescent="0.25">
      <c r="A75" s="30"/>
      <c r="B75" s="30"/>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c r="BC75" s="30"/>
      <c r="BD75" s="30"/>
      <c r="BE75" s="30"/>
      <c r="BF75" s="30"/>
      <c r="BG75" s="30"/>
      <c r="BH75" s="30"/>
      <c r="BI75" s="66"/>
      <c r="BJ75" s="2"/>
      <c r="BK75" s="2"/>
      <c r="BL75" s="2"/>
      <c r="BM75" s="2"/>
      <c r="BN75" s="2"/>
      <c r="BO75" s="2"/>
      <c r="BP75" s="2"/>
      <c r="BQ75" s="2"/>
      <c r="BR75" s="2"/>
    </row>
    <row r="76" spans="1:70" x14ac:dyDescent="0.25">
      <c r="A76" s="30"/>
      <c r="B76" s="30"/>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30"/>
      <c r="BI76" s="66"/>
      <c r="BJ76" s="2"/>
      <c r="BK76" s="2"/>
      <c r="BL76" s="2"/>
      <c r="BM76" s="2"/>
      <c r="BN76" s="2"/>
      <c r="BO76" s="2"/>
      <c r="BP76" s="2"/>
      <c r="BQ76" s="2"/>
      <c r="BR76" s="2"/>
    </row>
    <row r="77" spans="1:70" x14ac:dyDescent="0.25">
      <c r="A77" s="30"/>
      <c r="B77" s="30"/>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0"/>
      <c r="BH77" s="30"/>
      <c r="BI77" s="66"/>
      <c r="BJ77" s="2"/>
      <c r="BK77" s="2"/>
      <c r="BL77" s="2"/>
      <c r="BM77" s="2"/>
      <c r="BN77" s="2"/>
      <c r="BO77" s="2"/>
      <c r="BP77" s="2"/>
      <c r="BQ77" s="2"/>
      <c r="BR77" s="2"/>
    </row>
    <row r="78" spans="1:70" x14ac:dyDescent="0.25">
      <c r="A78" s="30"/>
      <c r="B78" s="30"/>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0"/>
      <c r="BH78" s="30"/>
      <c r="BI78" s="66"/>
      <c r="BJ78" s="2"/>
      <c r="BK78" s="2"/>
      <c r="BL78" s="2"/>
      <c r="BM78" s="2"/>
      <c r="BN78" s="2"/>
      <c r="BO78" s="2"/>
      <c r="BP78" s="2"/>
      <c r="BQ78" s="2"/>
      <c r="BR78" s="2"/>
    </row>
    <row r="79" spans="1:70" x14ac:dyDescent="0.25">
      <c r="A79" s="30"/>
      <c r="B79" s="30"/>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30"/>
      <c r="AL79" s="30"/>
      <c r="AM79" s="30"/>
      <c r="AN79" s="30"/>
      <c r="AO79" s="30"/>
      <c r="AP79" s="30"/>
      <c r="AQ79" s="30"/>
      <c r="AR79" s="30"/>
      <c r="AS79" s="30"/>
      <c r="AT79" s="30"/>
      <c r="AU79" s="30"/>
      <c r="AV79" s="30"/>
      <c r="AW79" s="30"/>
      <c r="AX79" s="30"/>
      <c r="AY79" s="30"/>
      <c r="AZ79" s="30"/>
      <c r="BA79" s="30"/>
      <c r="BB79" s="30"/>
      <c r="BC79" s="30"/>
      <c r="BD79" s="30"/>
      <c r="BE79" s="30"/>
      <c r="BF79" s="30"/>
      <c r="BG79" s="30"/>
      <c r="BH79" s="30"/>
      <c r="BI79" s="66"/>
      <c r="BJ79" s="2"/>
      <c r="BK79" s="2"/>
      <c r="BL79" s="2"/>
      <c r="BM79" s="2"/>
      <c r="BN79" s="2"/>
      <c r="BO79" s="2"/>
      <c r="BP79" s="2"/>
      <c r="BQ79" s="2"/>
      <c r="BR79" s="2"/>
    </row>
    <row r="80" spans="1:70" x14ac:dyDescent="0.25">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0"/>
      <c r="AY80" s="30"/>
      <c r="AZ80" s="30"/>
      <c r="BA80" s="30"/>
      <c r="BB80" s="30"/>
      <c r="BC80" s="30"/>
      <c r="BD80" s="30"/>
      <c r="BE80" s="30"/>
      <c r="BF80" s="30"/>
      <c r="BG80" s="30"/>
      <c r="BH80" s="30"/>
      <c r="BI80" s="66"/>
      <c r="BJ80" s="2"/>
      <c r="BK80" s="2"/>
      <c r="BL80" s="2"/>
      <c r="BM80" s="2"/>
      <c r="BN80" s="2"/>
      <c r="BO80" s="2"/>
      <c r="BP80" s="2"/>
      <c r="BQ80" s="2"/>
      <c r="BR80" s="2"/>
    </row>
    <row r="81" spans="1:70" x14ac:dyDescent="0.25">
      <c r="A81" s="30"/>
      <c r="B81" s="30"/>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30"/>
      <c r="AK81" s="30"/>
      <c r="AL81" s="30"/>
      <c r="AM81" s="30"/>
      <c r="AN81" s="30"/>
      <c r="AO81" s="30"/>
      <c r="AP81" s="30"/>
      <c r="AQ81" s="30"/>
      <c r="AR81" s="30"/>
      <c r="AS81" s="30"/>
      <c r="AT81" s="30"/>
      <c r="AU81" s="30"/>
      <c r="AV81" s="30"/>
      <c r="AW81" s="30"/>
      <c r="AX81" s="30"/>
      <c r="AY81" s="30"/>
      <c r="AZ81" s="30"/>
      <c r="BA81" s="30"/>
      <c r="BB81" s="30"/>
      <c r="BC81" s="30"/>
      <c r="BD81" s="30"/>
      <c r="BE81" s="30"/>
      <c r="BF81" s="30"/>
      <c r="BG81" s="30"/>
      <c r="BH81" s="30"/>
      <c r="BI81" s="66"/>
      <c r="BJ81" s="2"/>
      <c r="BK81" s="2"/>
      <c r="BL81" s="2"/>
      <c r="BM81" s="2"/>
      <c r="BN81" s="2"/>
      <c r="BO81" s="2"/>
      <c r="BP81" s="2"/>
      <c r="BQ81" s="2"/>
      <c r="BR81" s="2"/>
    </row>
    <row r="82" spans="1:70" x14ac:dyDescent="0.25">
      <c r="A82" s="30"/>
      <c r="B82" s="30"/>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66"/>
      <c r="BJ82" s="2"/>
      <c r="BK82" s="2"/>
      <c r="BL82" s="2"/>
      <c r="BM82" s="2"/>
      <c r="BN82" s="2"/>
      <c r="BO82" s="2"/>
      <c r="BP82" s="2"/>
      <c r="BQ82" s="2"/>
      <c r="BR82" s="2"/>
    </row>
    <row r="83" spans="1:70" x14ac:dyDescent="0.25">
      <c r="A83" s="30"/>
      <c r="B83" s="30"/>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c r="BF83" s="30"/>
      <c r="BG83" s="30"/>
      <c r="BH83" s="30"/>
      <c r="BI83" s="66"/>
      <c r="BJ83" s="2"/>
      <c r="BK83" s="2"/>
      <c r="BL83" s="2"/>
      <c r="BM83" s="2"/>
      <c r="BN83" s="2"/>
      <c r="BO83" s="2"/>
      <c r="BP83" s="2"/>
      <c r="BQ83" s="2"/>
      <c r="BR83" s="2"/>
    </row>
    <row r="84" spans="1:70" x14ac:dyDescent="0.25">
      <c r="A84" s="30"/>
      <c r="B84" s="30"/>
      <c r="C84" s="30"/>
      <c r="D84" s="30"/>
      <c r="E84" s="30"/>
      <c r="F84" s="30"/>
      <c r="G84" s="30"/>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c r="AL84" s="30"/>
      <c r="AM84" s="30"/>
      <c r="AN84" s="30"/>
      <c r="AO84" s="30"/>
      <c r="AP84" s="30"/>
      <c r="AQ84" s="30"/>
      <c r="AR84" s="30"/>
      <c r="AS84" s="30"/>
      <c r="AT84" s="30"/>
      <c r="AU84" s="30"/>
      <c r="AV84" s="30"/>
      <c r="AW84" s="30"/>
      <c r="AX84" s="30"/>
      <c r="AY84" s="30"/>
      <c r="AZ84" s="30"/>
      <c r="BA84" s="30"/>
      <c r="BB84" s="30"/>
      <c r="BC84" s="30"/>
      <c r="BD84" s="30"/>
      <c r="BE84" s="30"/>
      <c r="BF84" s="30"/>
      <c r="BG84" s="30"/>
      <c r="BH84" s="30"/>
      <c r="BI84" s="66"/>
      <c r="BJ84" s="2"/>
      <c r="BK84" s="2"/>
      <c r="BL84" s="2"/>
      <c r="BM84" s="2"/>
      <c r="BN84" s="2"/>
      <c r="BO84" s="2"/>
      <c r="BP84" s="2"/>
      <c r="BQ84" s="2"/>
      <c r="BR84" s="2"/>
    </row>
    <row r="85" spans="1:70" x14ac:dyDescent="0.25">
      <c r="A85" s="30"/>
      <c r="B85" s="30"/>
      <c r="C85" s="30"/>
      <c r="D85" s="30"/>
      <c r="E85" s="30"/>
      <c r="F85" s="30"/>
      <c r="G85" s="30"/>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30"/>
      <c r="AK85" s="30"/>
      <c r="AL85" s="30"/>
      <c r="AM85" s="30"/>
      <c r="AN85" s="30"/>
      <c r="AO85" s="30"/>
      <c r="AP85" s="30"/>
      <c r="AQ85" s="30"/>
      <c r="AR85" s="30"/>
      <c r="AS85" s="30"/>
      <c r="AT85" s="30"/>
      <c r="AU85" s="30"/>
      <c r="AV85" s="30"/>
      <c r="AW85" s="30"/>
      <c r="AX85" s="30"/>
      <c r="AY85" s="30"/>
      <c r="AZ85" s="30"/>
      <c r="BA85" s="30"/>
      <c r="BB85" s="30"/>
      <c r="BC85" s="30"/>
      <c r="BD85" s="30"/>
      <c r="BE85" s="30"/>
      <c r="BF85" s="30"/>
      <c r="BG85" s="30"/>
      <c r="BH85" s="30"/>
      <c r="BI85" s="66"/>
      <c r="BJ85" s="2"/>
      <c r="BK85" s="2"/>
      <c r="BL85" s="2"/>
      <c r="BM85" s="2"/>
      <c r="BN85" s="2"/>
      <c r="BO85" s="2"/>
      <c r="BP85" s="2"/>
      <c r="BQ85" s="2"/>
      <c r="BR85" s="2"/>
    </row>
    <row r="86" spans="1:70" x14ac:dyDescent="0.25">
      <c r="A86" s="30"/>
      <c r="B86" s="30"/>
      <c r="C86" s="30"/>
      <c r="D86" s="30"/>
      <c r="E86" s="30"/>
      <c r="F86" s="30"/>
      <c r="G86" s="30"/>
      <c r="H86" s="30"/>
      <c r="I86" s="30"/>
      <c r="J86" s="30"/>
      <c r="K86" s="30"/>
      <c r="L86" s="30"/>
      <c r="M86" s="30"/>
      <c r="N86" s="30"/>
      <c r="O86" s="30"/>
      <c r="P86" s="30"/>
      <c r="Q86" s="30"/>
      <c r="R86" s="30"/>
      <c r="S86" s="30"/>
      <c r="T86" s="30"/>
      <c r="U86" s="30"/>
      <c r="V86" s="30"/>
      <c r="W86" s="30"/>
      <c r="X86" s="30"/>
      <c r="Y86" s="30"/>
      <c r="Z86" s="30"/>
      <c r="AA86" s="30"/>
      <c r="AB86" s="30"/>
      <c r="AC86" s="30"/>
      <c r="AD86" s="30"/>
      <c r="AE86" s="30"/>
      <c r="AF86" s="30"/>
      <c r="AG86" s="30"/>
      <c r="AH86" s="30"/>
      <c r="AI86" s="30"/>
      <c r="AJ86" s="30"/>
      <c r="AK86" s="30"/>
      <c r="AL86" s="30"/>
      <c r="AM86" s="30"/>
      <c r="AN86" s="30"/>
      <c r="AO86" s="30"/>
      <c r="AP86" s="30"/>
      <c r="AQ86" s="30"/>
      <c r="AR86" s="30"/>
      <c r="AS86" s="30"/>
      <c r="AT86" s="30"/>
      <c r="AU86" s="30"/>
      <c r="AV86" s="30"/>
      <c r="AW86" s="30"/>
      <c r="AX86" s="30"/>
      <c r="AY86" s="30"/>
      <c r="AZ86" s="30"/>
      <c r="BA86" s="30"/>
      <c r="BB86" s="30"/>
      <c r="BC86" s="30"/>
      <c r="BD86" s="30"/>
      <c r="BE86" s="30"/>
      <c r="BF86" s="30"/>
      <c r="BG86" s="30"/>
      <c r="BH86" s="30"/>
      <c r="BI86" s="66"/>
      <c r="BJ86" s="2"/>
      <c r="BK86" s="2"/>
      <c r="BL86" s="2"/>
      <c r="BM86" s="2"/>
      <c r="BN86" s="2"/>
      <c r="BO86" s="2"/>
      <c r="BP86" s="2"/>
      <c r="BQ86" s="2"/>
      <c r="BR86" s="2"/>
    </row>
    <row r="87" spans="1:70" x14ac:dyDescent="0.25">
      <c r="A87" s="30"/>
      <c r="B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66"/>
      <c r="BJ87" s="2"/>
      <c r="BK87" s="2"/>
      <c r="BL87" s="2"/>
      <c r="BM87" s="2"/>
      <c r="BN87" s="2"/>
      <c r="BO87" s="2"/>
      <c r="BP87" s="2"/>
      <c r="BQ87" s="2"/>
      <c r="BR87" s="2"/>
    </row>
    <row r="88" spans="1:70" x14ac:dyDescent="0.25">
      <c r="A88" s="30"/>
      <c r="B88" s="30"/>
      <c r="C88" s="30"/>
      <c r="D88" s="30"/>
      <c r="E88" s="30"/>
      <c r="F88" s="30"/>
      <c r="G88" s="30"/>
      <c r="H88" s="30"/>
      <c r="I88" s="30"/>
      <c r="J88" s="30"/>
      <c r="K88" s="30"/>
      <c r="L88" s="30"/>
      <c r="M88" s="30"/>
      <c r="N88" s="30"/>
      <c r="O88" s="30"/>
      <c r="P88" s="30"/>
      <c r="Q88" s="30"/>
      <c r="R88" s="30"/>
      <c r="S88" s="30"/>
      <c r="T88" s="30"/>
      <c r="U88" s="30"/>
      <c r="V88" s="30"/>
      <c r="W88" s="30"/>
      <c r="X88" s="30"/>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66"/>
      <c r="BJ88" s="2"/>
      <c r="BK88" s="2"/>
      <c r="BL88" s="2"/>
      <c r="BM88" s="2"/>
      <c r="BN88" s="2"/>
      <c r="BO88" s="2"/>
      <c r="BP88" s="2"/>
      <c r="BQ88" s="2"/>
      <c r="BR88" s="2"/>
    </row>
    <row r="89" spans="1:70" x14ac:dyDescent="0.25">
      <c r="A89" s="30"/>
      <c r="B89" s="30"/>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66"/>
      <c r="BJ89" s="2"/>
      <c r="BK89" s="2"/>
      <c r="BL89" s="2"/>
      <c r="BM89" s="2"/>
      <c r="BN89" s="2"/>
      <c r="BO89" s="2"/>
      <c r="BP89" s="2"/>
      <c r="BQ89" s="2"/>
      <c r="BR89" s="2"/>
    </row>
    <row r="90" spans="1:70" x14ac:dyDescent="0.25">
      <c r="A90" s="30"/>
      <c r="B90" s="30"/>
      <c r="C90" s="30"/>
      <c r="D90" s="30"/>
      <c r="E90" s="30"/>
      <c r="F90" s="30"/>
      <c r="G90" s="30"/>
      <c r="H90" s="30"/>
      <c r="I90" s="30"/>
      <c r="J90" s="30"/>
      <c r="K90" s="30"/>
      <c r="L90" s="30"/>
      <c r="M90" s="30"/>
      <c r="N90" s="30"/>
      <c r="O90" s="30"/>
      <c r="P90" s="30"/>
      <c r="Q90" s="30"/>
      <c r="R90" s="30"/>
      <c r="S90" s="30"/>
      <c r="T90" s="30"/>
      <c r="U90" s="30"/>
      <c r="V90" s="30"/>
      <c r="W90" s="30"/>
      <c r="X90" s="30"/>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66"/>
      <c r="BJ90" s="2"/>
      <c r="BK90" s="2"/>
      <c r="BL90" s="2"/>
      <c r="BM90" s="2"/>
      <c r="BN90" s="2"/>
      <c r="BO90" s="2"/>
      <c r="BP90" s="2"/>
      <c r="BQ90" s="2"/>
      <c r="BR90" s="2"/>
    </row>
    <row r="91" spans="1:70" x14ac:dyDescent="0.2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66"/>
      <c r="BJ91" s="2"/>
      <c r="BK91" s="2"/>
      <c r="BL91" s="2"/>
      <c r="BM91" s="2"/>
      <c r="BN91" s="2"/>
      <c r="BO91" s="2"/>
      <c r="BP91" s="2"/>
      <c r="BQ91" s="2"/>
      <c r="BR91" s="2"/>
    </row>
    <row r="92" spans="1:70" x14ac:dyDescent="0.25">
      <c r="A92" s="30"/>
      <c r="B92" s="30"/>
      <c r="C92" s="30"/>
      <c r="D92" s="30"/>
      <c r="E92" s="30"/>
      <c r="F92" s="30"/>
      <c r="G92" s="30"/>
      <c r="H92" s="30"/>
      <c r="I92" s="30"/>
      <c r="J92" s="30"/>
      <c r="K92" s="30"/>
      <c r="L92" s="30"/>
      <c r="M92" s="30"/>
      <c r="N92" s="30"/>
      <c r="O92" s="30"/>
      <c r="P92" s="30"/>
      <c r="Q92" s="30"/>
      <c r="R92" s="30"/>
      <c r="S92" s="30"/>
      <c r="T92" s="30"/>
      <c r="U92" s="30"/>
      <c r="V92" s="30"/>
      <c r="W92" s="30"/>
      <c r="X92" s="30"/>
      <c r="Y92" s="30"/>
      <c r="Z92" s="30"/>
      <c r="AA92" s="30"/>
      <c r="AB92" s="30"/>
      <c r="AC92" s="30"/>
      <c r="AD92" s="30"/>
      <c r="AE92" s="30"/>
      <c r="AF92" s="30"/>
      <c r="AG92" s="30"/>
      <c r="AH92" s="30"/>
      <c r="AI92" s="30"/>
      <c r="AJ92" s="30"/>
      <c r="AK92" s="30"/>
      <c r="AL92" s="30"/>
      <c r="AM92" s="30"/>
      <c r="AN92" s="30"/>
      <c r="AO92" s="30"/>
      <c r="AP92" s="30"/>
      <c r="AQ92" s="30"/>
      <c r="AR92" s="30"/>
      <c r="AS92" s="30"/>
      <c r="AT92" s="30"/>
      <c r="AU92" s="30"/>
      <c r="AV92" s="30"/>
      <c r="AW92" s="30"/>
      <c r="AX92" s="30"/>
      <c r="AY92" s="30"/>
      <c r="AZ92" s="30"/>
      <c r="BA92" s="30"/>
      <c r="BB92" s="30"/>
      <c r="BC92" s="30"/>
      <c r="BD92" s="30"/>
      <c r="BE92" s="30"/>
      <c r="BF92" s="30"/>
      <c r="BG92" s="30"/>
      <c r="BH92" s="30"/>
      <c r="BI92" s="66"/>
      <c r="BJ92" s="2"/>
      <c r="BK92" s="2"/>
      <c r="BL92" s="2"/>
      <c r="BM92" s="2"/>
      <c r="BN92" s="2"/>
      <c r="BO92" s="2"/>
      <c r="BP92" s="2"/>
      <c r="BQ92" s="2"/>
      <c r="BR92" s="2"/>
    </row>
    <row r="93" spans="1:70" x14ac:dyDescent="0.25">
      <c r="A93" s="30"/>
      <c r="B93" s="30"/>
      <c r="C93" s="30"/>
      <c r="D93" s="30"/>
      <c r="E93" s="30"/>
      <c r="F93" s="30"/>
      <c r="G93" s="30"/>
      <c r="H93" s="30"/>
      <c r="I93" s="30"/>
      <c r="J93" s="30"/>
      <c r="K93" s="30"/>
      <c r="L93" s="30"/>
      <c r="M93" s="30"/>
      <c r="N93" s="30"/>
      <c r="O93" s="30"/>
      <c r="P93" s="30"/>
      <c r="Q93" s="30"/>
      <c r="R93" s="30"/>
      <c r="S93" s="30"/>
      <c r="T93" s="30"/>
      <c r="U93" s="30"/>
      <c r="V93" s="30"/>
      <c r="W93" s="30"/>
      <c r="X93" s="30"/>
      <c r="Y93" s="30"/>
      <c r="Z93" s="30"/>
      <c r="AA93" s="30"/>
      <c r="AB93" s="30"/>
      <c r="AC93" s="30"/>
      <c r="AD93" s="30"/>
      <c r="AE93" s="30"/>
      <c r="AF93" s="30"/>
      <c r="AG93" s="30"/>
      <c r="AH93" s="30"/>
      <c r="AI93" s="30"/>
      <c r="AJ93" s="30"/>
      <c r="AK93" s="30"/>
      <c r="AL93" s="30"/>
      <c r="AM93" s="30"/>
      <c r="AN93" s="30"/>
      <c r="AO93" s="30"/>
      <c r="AP93" s="30"/>
      <c r="AQ93" s="30"/>
      <c r="AR93" s="30"/>
      <c r="AS93" s="30"/>
      <c r="AT93" s="30"/>
      <c r="AU93" s="30"/>
      <c r="AV93" s="30"/>
      <c r="AW93" s="30"/>
      <c r="AX93" s="30"/>
      <c r="AY93" s="30"/>
      <c r="AZ93" s="30"/>
      <c r="BA93" s="30"/>
      <c r="BB93" s="30"/>
      <c r="BC93" s="30"/>
      <c r="BD93" s="30"/>
      <c r="BE93" s="30"/>
      <c r="BF93" s="30"/>
      <c r="BG93" s="30"/>
      <c r="BH93" s="30"/>
      <c r="BI93" s="66"/>
      <c r="BJ93" s="2"/>
      <c r="BK93" s="2"/>
      <c r="BL93" s="2"/>
      <c r="BM93" s="2"/>
      <c r="BN93" s="2"/>
      <c r="BO93" s="2"/>
      <c r="BP93" s="2"/>
      <c r="BQ93" s="2"/>
      <c r="BR93" s="2"/>
    </row>
    <row r="94" spans="1:70" x14ac:dyDescent="0.25">
      <c r="A94" s="30"/>
      <c r="B94" s="30"/>
      <c r="C94" s="30"/>
      <c r="D94" s="30"/>
      <c r="E94" s="30"/>
      <c r="F94" s="30"/>
      <c r="G94" s="30"/>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30"/>
      <c r="AP94" s="30"/>
      <c r="AQ94" s="30"/>
      <c r="AR94" s="30"/>
      <c r="AS94" s="30"/>
      <c r="AT94" s="30"/>
      <c r="AU94" s="30"/>
      <c r="AV94" s="30"/>
      <c r="AW94" s="30"/>
      <c r="AX94" s="30"/>
      <c r="AY94" s="30"/>
      <c r="AZ94" s="30"/>
      <c r="BA94" s="30"/>
      <c r="BB94" s="30"/>
      <c r="BC94" s="30"/>
      <c r="BD94" s="30"/>
      <c r="BE94" s="30"/>
      <c r="BF94" s="30"/>
      <c r="BG94" s="30"/>
      <c r="BH94" s="30"/>
      <c r="BI94" s="66"/>
      <c r="BJ94" s="2"/>
      <c r="BK94" s="2"/>
      <c r="BL94" s="2"/>
      <c r="BM94" s="2"/>
      <c r="BN94" s="2"/>
      <c r="BO94" s="2"/>
      <c r="BP94" s="2"/>
      <c r="BQ94" s="2"/>
      <c r="BR94" s="2"/>
    </row>
    <row r="95" spans="1:70" x14ac:dyDescent="0.25">
      <c r="A95" s="30"/>
      <c r="B95" s="30"/>
      <c r="C95" s="30"/>
      <c r="D95" s="30"/>
      <c r="E95" s="30"/>
      <c r="F95" s="30"/>
      <c r="G95" s="30"/>
      <c r="H95" s="30"/>
      <c r="I95" s="30"/>
      <c r="J95" s="30"/>
      <c r="K95" s="30"/>
      <c r="L95" s="30"/>
      <c r="M95" s="30"/>
      <c r="N95" s="30"/>
      <c r="O95" s="30"/>
      <c r="P95" s="30"/>
      <c r="Q95" s="30"/>
      <c r="R95" s="30"/>
      <c r="S95" s="30"/>
      <c r="T95" s="30"/>
      <c r="U95" s="30"/>
      <c r="V95" s="30"/>
      <c r="W95" s="30"/>
      <c r="X95" s="30"/>
      <c r="Y95" s="30"/>
      <c r="Z95" s="30"/>
      <c r="AA95" s="30"/>
      <c r="AB95" s="30"/>
      <c r="AC95" s="30"/>
      <c r="AD95" s="30"/>
      <c r="AE95" s="30"/>
      <c r="AF95" s="30"/>
      <c r="AG95" s="30"/>
      <c r="AH95" s="30"/>
      <c r="AI95" s="30"/>
      <c r="AJ95" s="30"/>
      <c r="AK95" s="30"/>
      <c r="AL95" s="30"/>
      <c r="AM95" s="30"/>
      <c r="AN95" s="30"/>
      <c r="AO95" s="30"/>
      <c r="AP95" s="30"/>
      <c r="AQ95" s="30"/>
      <c r="AR95" s="30"/>
      <c r="AS95" s="30"/>
      <c r="AT95" s="30"/>
      <c r="AU95" s="30"/>
      <c r="AV95" s="30"/>
      <c r="AW95" s="30"/>
      <c r="AX95" s="30"/>
      <c r="AY95" s="30"/>
      <c r="AZ95" s="30"/>
      <c r="BA95" s="30"/>
      <c r="BB95" s="30"/>
      <c r="BC95" s="30"/>
      <c r="BD95" s="30"/>
      <c r="BE95" s="30"/>
      <c r="BF95" s="30"/>
      <c r="BG95" s="30"/>
      <c r="BH95" s="30"/>
      <c r="BI95" s="66"/>
      <c r="BJ95" s="2"/>
      <c r="BK95" s="2"/>
      <c r="BL95" s="2"/>
      <c r="BM95" s="2"/>
      <c r="BN95" s="2"/>
      <c r="BO95" s="2"/>
      <c r="BP95" s="2"/>
      <c r="BQ95" s="2"/>
      <c r="BR95" s="2"/>
    </row>
    <row r="96" spans="1:70" x14ac:dyDescent="0.25">
      <c r="A96" s="30"/>
      <c r="B96" s="30"/>
      <c r="C96" s="30"/>
      <c r="D96" s="30"/>
      <c r="E96" s="30"/>
      <c r="F96" s="30"/>
      <c r="G96" s="30"/>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30"/>
      <c r="AK96" s="30"/>
      <c r="AL96" s="30"/>
      <c r="AM96" s="30"/>
      <c r="AN96" s="30"/>
      <c r="AO96" s="30"/>
      <c r="AP96" s="30"/>
      <c r="AQ96" s="30"/>
      <c r="AR96" s="30"/>
      <c r="AS96" s="30"/>
      <c r="AT96" s="30"/>
      <c r="AU96" s="30"/>
      <c r="AV96" s="30"/>
      <c r="AW96" s="30"/>
      <c r="AX96" s="30"/>
      <c r="AY96" s="30"/>
      <c r="AZ96" s="30"/>
      <c r="BA96" s="30"/>
      <c r="BB96" s="30"/>
      <c r="BC96" s="30"/>
      <c r="BD96" s="30"/>
      <c r="BE96" s="30"/>
      <c r="BF96" s="30"/>
      <c r="BG96" s="30"/>
      <c r="BH96" s="30"/>
      <c r="BI96" s="66"/>
      <c r="BJ96" s="2"/>
      <c r="BK96" s="2"/>
      <c r="BL96" s="2"/>
      <c r="BM96" s="2"/>
      <c r="BN96" s="2"/>
      <c r="BO96" s="2"/>
      <c r="BP96" s="2"/>
      <c r="BQ96" s="2"/>
      <c r="BR96" s="2"/>
    </row>
    <row r="97" spans="1:70" x14ac:dyDescent="0.25">
      <c r="A97" s="30"/>
      <c r="B97" s="30"/>
      <c r="C97" s="30"/>
      <c r="D97" s="30"/>
      <c r="E97" s="30"/>
      <c r="F97" s="30"/>
      <c r="G97" s="30"/>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L97" s="30"/>
      <c r="AM97" s="30"/>
      <c r="AN97" s="30"/>
      <c r="AO97" s="30"/>
      <c r="AP97" s="30"/>
      <c r="AQ97" s="30"/>
      <c r="AR97" s="30"/>
      <c r="AS97" s="30"/>
      <c r="AT97" s="30"/>
      <c r="AU97" s="30"/>
      <c r="AV97" s="30"/>
      <c r="AW97" s="30"/>
      <c r="AX97" s="30"/>
      <c r="AY97" s="30"/>
      <c r="AZ97" s="30"/>
      <c r="BA97" s="30"/>
      <c r="BB97" s="30"/>
      <c r="BC97" s="30"/>
      <c r="BD97" s="30"/>
      <c r="BE97" s="30"/>
      <c r="BF97" s="30"/>
      <c r="BG97" s="30"/>
      <c r="BH97" s="30"/>
      <c r="BI97" s="66"/>
      <c r="BJ97" s="2"/>
      <c r="BK97" s="2"/>
      <c r="BL97" s="2"/>
      <c r="BM97" s="2"/>
      <c r="BN97" s="2"/>
      <c r="BO97" s="2"/>
      <c r="BP97" s="2"/>
      <c r="BQ97" s="2"/>
      <c r="BR97" s="2"/>
    </row>
    <row r="98" spans="1:70" x14ac:dyDescent="0.25">
      <c r="A98" s="30"/>
      <c r="B98" s="30"/>
      <c r="C98" s="30"/>
      <c r="D98" s="30"/>
      <c r="E98" s="30"/>
      <c r="F98" s="30"/>
      <c r="G98" s="30"/>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c r="AL98" s="30"/>
      <c r="AM98" s="30"/>
      <c r="AN98" s="30"/>
      <c r="AO98" s="30"/>
      <c r="AP98" s="30"/>
      <c r="AQ98" s="30"/>
      <c r="AR98" s="30"/>
      <c r="AS98" s="30"/>
      <c r="AT98" s="30"/>
      <c r="AU98" s="30"/>
      <c r="AV98" s="30"/>
      <c r="AW98" s="30"/>
      <c r="AX98" s="30"/>
      <c r="AY98" s="30"/>
      <c r="AZ98" s="30"/>
      <c r="BA98" s="30"/>
      <c r="BB98" s="30"/>
      <c r="BC98" s="30"/>
      <c r="BD98" s="30"/>
      <c r="BE98" s="30"/>
      <c r="BF98" s="30"/>
      <c r="BG98" s="30"/>
      <c r="BH98" s="30"/>
      <c r="BI98" s="66"/>
      <c r="BJ98" s="2"/>
      <c r="BK98" s="2"/>
      <c r="BL98" s="2"/>
      <c r="BM98" s="2"/>
      <c r="BN98" s="2"/>
      <c r="BO98" s="2"/>
      <c r="BP98" s="2"/>
      <c r="BQ98" s="2"/>
      <c r="BR98" s="2"/>
    </row>
    <row r="99" spans="1:70" x14ac:dyDescent="0.25">
      <c r="A99" s="30"/>
      <c r="B99" s="30"/>
      <c r="C99" s="30"/>
      <c r="D99" s="30"/>
      <c r="E99" s="30"/>
      <c r="F99" s="30"/>
      <c r="G99" s="30"/>
      <c r="H99" s="30"/>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30"/>
      <c r="AK99" s="30"/>
      <c r="AL99" s="30"/>
      <c r="AM99" s="30"/>
      <c r="AN99" s="30"/>
      <c r="AO99" s="30"/>
      <c r="AP99" s="30"/>
      <c r="AQ99" s="30"/>
      <c r="AR99" s="30"/>
      <c r="AS99" s="30"/>
      <c r="AT99" s="30"/>
      <c r="AU99" s="30"/>
      <c r="AV99" s="30"/>
      <c r="AW99" s="30"/>
      <c r="AX99" s="30"/>
      <c r="AY99" s="30"/>
      <c r="AZ99" s="30"/>
      <c r="BA99" s="30"/>
      <c r="BB99" s="30"/>
      <c r="BC99" s="30"/>
      <c r="BD99" s="30"/>
      <c r="BE99" s="30"/>
      <c r="BF99" s="30"/>
      <c r="BG99" s="30"/>
      <c r="BH99" s="30"/>
      <c r="BI99" s="66"/>
      <c r="BJ99" s="2"/>
      <c r="BK99" s="2"/>
      <c r="BL99" s="2"/>
      <c r="BM99" s="2"/>
      <c r="BN99" s="2"/>
      <c r="BO99" s="2"/>
      <c r="BP99" s="2"/>
      <c r="BQ99" s="2"/>
      <c r="BR99" s="2"/>
    </row>
    <row r="100" spans="1:70" x14ac:dyDescent="0.25">
      <c r="A100" s="30"/>
      <c r="B100" s="30"/>
      <c r="C100" s="30"/>
      <c r="D100" s="30"/>
      <c r="E100" s="30"/>
      <c r="F100" s="30"/>
      <c r="G100" s="30"/>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30"/>
      <c r="AK100" s="30"/>
      <c r="AL100" s="30"/>
      <c r="AM100" s="30"/>
      <c r="AN100" s="30"/>
      <c r="AO100" s="30"/>
      <c r="AP100" s="30"/>
      <c r="AQ100" s="30"/>
      <c r="AR100" s="30"/>
      <c r="AS100" s="30"/>
      <c r="AT100" s="30"/>
      <c r="AU100" s="30"/>
      <c r="AV100" s="30"/>
      <c r="AW100" s="30"/>
      <c r="AX100" s="30"/>
      <c r="AY100" s="30"/>
      <c r="AZ100" s="30"/>
      <c r="BA100" s="30"/>
      <c r="BB100" s="30"/>
      <c r="BC100" s="30"/>
      <c r="BD100" s="30"/>
      <c r="BE100" s="30"/>
      <c r="BF100" s="30"/>
      <c r="BG100" s="30"/>
      <c r="BH100" s="30"/>
      <c r="BI100" s="66"/>
      <c r="BJ100" s="2"/>
      <c r="BK100" s="2"/>
      <c r="BL100" s="2"/>
      <c r="BM100" s="2"/>
      <c r="BN100" s="2"/>
      <c r="BO100" s="2"/>
      <c r="BP100" s="2"/>
      <c r="BQ100" s="2"/>
      <c r="BR100" s="2"/>
    </row>
    <row r="101" spans="1:70" x14ac:dyDescent="0.25">
      <c r="A101" s="30"/>
      <c r="B101" s="30"/>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c r="AL101" s="30"/>
      <c r="AM101" s="30"/>
      <c r="AN101" s="30"/>
      <c r="AO101" s="30"/>
      <c r="AP101" s="30"/>
      <c r="AQ101" s="30"/>
      <c r="AR101" s="30"/>
      <c r="AS101" s="30"/>
      <c r="AT101" s="30"/>
      <c r="AU101" s="30"/>
      <c r="AV101" s="30"/>
      <c r="AW101" s="30"/>
      <c r="AX101" s="30"/>
      <c r="AY101" s="30"/>
      <c r="AZ101" s="30"/>
      <c r="BA101" s="30"/>
      <c r="BB101" s="30"/>
      <c r="BC101" s="30"/>
      <c r="BD101" s="30"/>
      <c r="BE101" s="30"/>
      <c r="BF101" s="30"/>
      <c r="BG101" s="30"/>
      <c r="BH101" s="30"/>
      <c r="BI101" s="66"/>
      <c r="BJ101" s="2"/>
      <c r="BK101" s="2"/>
      <c r="BL101" s="2"/>
      <c r="BM101" s="2"/>
      <c r="BN101" s="2"/>
      <c r="BO101" s="2"/>
      <c r="BP101" s="2"/>
      <c r="BQ101" s="2"/>
      <c r="BR101" s="2"/>
    </row>
    <row r="102" spans="1:70" x14ac:dyDescent="0.25">
      <c r="A102" s="30"/>
      <c r="B102" s="30"/>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113"/>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c r="BI102" s="2"/>
      <c r="BJ102" s="2"/>
      <c r="BK102" s="2"/>
      <c r="BL102" s="2"/>
      <c r="BM102" s="2"/>
      <c r="BN102" s="2"/>
      <c r="BO102" s="2"/>
      <c r="BP102" s="2"/>
      <c r="BQ102" s="2"/>
      <c r="BR102" s="2"/>
    </row>
    <row r="103" spans="1:70" x14ac:dyDescent="0.25">
      <c r="A103" s="30"/>
      <c r="B103" s="30"/>
      <c r="C103" s="30"/>
      <c r="D103" s="30"/>
      <c r="E103" s="30"/>
      <c r="F103" s="30"/>
      <c r="G103" s="30"/>
      <c r="H103" s="30"/>
      <c r="I103" s="30"/>
      <c r="J103" s="30"/>
      <c r="K103" s="30"/>
      <c r="L103" s="30"/>
      <c r="M103" s="30"/>
      <c r="N103" s="30"/>
      <c r="O103" s="30"/>
      <c r="P103" s="30"/>
      <c r="Q103" s="30"/>
      <c r="R103" s="30"/>
      <c r="S103" s="30"/>
      <c r="T103" s="30"/>
      <c r="U103" s="30"/>
      <c r="V103" s="30"/>
      <c r="W103" s="30"/>
      <c r="X103" s="30"/>
      <c r="Y103" s="30"/>
    </row>
    <row r="104" spans="1:70" x14ac:dyDescent="0.25">
      <c r="A104" s="30"/>
      <c r="B104" s="30"/>
      <c r="C104" s="30"/>
      <c r="D104" s="30"/>
      <c r="E104" s="30"/>
      <c r="F104" s="30"/>
      <c r="G104" s="30"/>
      <c r="H104" s="30"/>
      <c r="I104" s="30"/>
      <c r="J104" s="30"/>
      <c r="K104" s="30"/>
      <c r="L104" s="30"/>
      <c r="M104" s="30"/>
      <c r="N104" s="30"/>
      <c r="O104" s="30"/>
      <c r="P104" s="30"/>
      <c r="Q104" s="30"/>
      <c r="R104" s="30"/>
      <c r="S104" s="30"/>
      <c r="T104" s="30"/>
      <c r="U104" s="30"/>
      <c r="V104" s="30"/>
      <c r="W104" s="30"/>
      <c r="X104" s="30"/>
      <c r="Y104" s="30"/>
    </row>
  </sheetData>
  <sheetProtection password="B2A2" sheet="1" objects="1" scenarios="1"/>
  <mergeCells count="24">
    <mergeCell ref="Z47:AK47"/>
    <mergeCell ref="R11:R16"/>
    <mergeCell ref="Q11:Q14"/>
    <mergeCell ref="P11:P13"/>
    <mergeCell ref="O11:O13"/>
    <mergeCell ref="A18:R19"/>
    <mergeCell ref="A20:R20"/>
    <mergeCell ref="R21:R26"/>
    <mergeCell ref="Q21:Q24"/>
    <mergeCell ref="P21:P23"/>
    <mergeCell ref="O21:O23"/>
    <mergeCell ref="R31:R36"/>
    <mergeCell ref="A10:R10"/>
    <mergeCell ref="A9:R9"/>
    <mergeCell ref="A6:E6"/>
    <mergeCell ref="B47:M47"/>
    <mergeCell ref="N47:Y47"/>
    <mergeCell ref="A38:R45"/>
    <mergeCell ref="A46:R46"/>
    <mergeCell ref="A30:R30"/>
    <mergeCell ref="A28:R29"/>
    <mergeCell ref="O31:O33"/>
    <mergeCell ref="P31:P33"/>
    <mergeCell ref="Q31:Q3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S107"/>
  <sheetViews>
    <sheetView zoomScale="70" zoomScaleNormal="70" workbookViewId="0">
      <selection activeCell="I2" sqref="I2"/>
    </sheetView>
  </sheetViews>
  <sheetFormatPr defaultRowHeight="15" x14ac:dyDescent="0.25"/>
  <cols>
    <col min="1" max="1" width="72.42578125" style="163" customWidth="1"/>
    <col min="2" max="2" width="26.7109375" bestFit="1" customWidth="1"/>
    <col min="3" max="3" width="19" customWidth="1"/>
    <col min="4" max="4" width="16" bestFit="1" customWidth="1"/>
    <col min="5" max="5" width="29.140625" bestFit="1" customWidth="1"/>
    <col min="6" max="13" width="16" bestFit="1" customWidth="1"/>
    <col min="14" max="14" width="15.7109375" bestFit="1" customWidth="1"/>
    <col min="15" max="15" width="23.140625" bestFit="1" customWidth="1"/>
    <col min="16" max="16" width="24.28515625" bestFit="1" customWidth="1"/>
    <col min="17" max="17" width="21.7109375" bestFit="1" customWidth="1"/>
    <col min="18" max="18" width="44.42578125" bestFit="1" customWidth="1"/>
    <col min="19" max="22" width="15.7109375" bestFit="1" customWidth="1"/>
    <col min="23" max="25" width="16" bestFit="1" customWidth="1"/>
    <col min="26" max="37" width="10.140625" bestFit="1" customWidth="1"/>
    <col min="38" max="38" width="13.28515625" customWidth="1"/>
    <col min="39" max="39" width="14.42578125" customWidth="1"/>
    <col min="40" max="40" width="13.5703125" customWidth="1"/>
    <col min="41" max="41" width="12.28515625" customWidth="1"/>
    <col min="43" max="43" width="34" customWidth="1"/>
  </cols>
  <sheetData>
    <row r="1" spans="1:149" s="58" customFormat="1" ht="126" customHeight="1" x14ac:dyDescent="0.25">
      <c r="A1" s="128"/>
      <c r="B1" s="129"/>
      <c r="C1" s="129"/>
      <c r="D1" s="129"/>
      <c r="E1" s="129" t="s">
        <v>38</v>
      </c>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row>
    <row r="2" spans="1:149" ht="31.5" customHeight="1" x14ac:dyDescent="0.25">
      <c r="A2" s="18"/>
      <c r="B2" s="24" t="s">
        <v>19</v>
      </c>
      <c r="C2" s="24" t="s">
        <v>20</v>
      </c>
      <c r="D2" s="24" t="s">
        <v>21</v>
      </c>
      <c r="E2" s="29" t="s">
        <v>6</v>
      </c>
      <c r="F2" s="19"/>
      <c r="G2" s="36"/>
      <c r="H2" s="36"/>
      <c r="I2" s="37"/>
      <c r="J2" s="37"/>
      <c r="K2" s="37"/>
      <c r="L2" s="37"/>
      <c r="M2" s="37"/>
      <c r="N2" s="20"/>
      <c r="O2" s="38"/>
      <c r="P2" s="39"/>
      <c r="Q2" s="40"/>
      <c r="R2" s="4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row>
    <row r="3" spans="1:149" ht="121.5" customHeight="1" x14ac:dyDescent="0.25">
      <c r="A3" s="118" t="s">
        <v>5</v>
      </c>
      <c r="B3" s="45">
        <f>'Start- Inputs and Assumptions'!B9</f>
        <v>100000</v>
      </c>
      <c r="C3" s="45">
        <f>'Start- Inputs and Assumptions'!C9</f>
        <v>115000</v>
      </c>
      <c r="D3" s="45">
        <f>'Start- Inputs and Assumptions'!D9</f>
        <v>150000</v>
      </c>
      <c r="E3" s="28" t="str">
        <f>'Start- Inputs and Assumptions'!E9</f>
        <v>Assumes all new patients in the previous year, become stable patients in year 2 and year 3</v>
      </c>
      <c r="F3" s="31"/>
      <c r="G3" s="23"/>
      <c r="H3" s="23"/>
      <c r="I3" s="23"/>
      <c r="J3" s="23"/>
      <c r="K3" s="23"/>
      <c r="L3" s="23"/>
      <c r="M3" s="23"/>
      <c r="N3" s="23"/>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row>
    <row r="4" spans="1:149" ht="134.25" customHeight="1" x14ac:dyDescent="0.25">
      <c r="A4" s="118" t="s">
        <v>25</v>
      </c>
      <c r="B4" s="45">
        <f>'Start- Inputs and Assumptions'!B10</f>
        <v>15000</v>
      </c>
      <c r="C4" s="45">
        <f>'Start- Inputs and Assumptions'!C10</f>
        <v>35000</v>
      </c>
      <c r="D4" s="45">
        <f>'Start- Inputs and Assumptions'!D10</f>
        <v>12000</v>
      </c>
      <c r="E4" s="28" t="str">
        <f>'Start- Inputs and Assumptions'!E10</f>
        <v>All new patients predicted to be identified as positive in the next year, and will be enrolled on to ART</v>
      </c>
      <c r="F4" s="17"/>
      <c r="G4" s="17"/>
      <c r="H4" s="17"/>
      <c r="I4" s="17"/>
      <c r="J4" s="17"/>
      <c r="K4" s="17"/>
      <c r="L4" s="17"/>
      <c r="M4" s="17"/>
      <c r="N4" s="17"/>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row>
    <row r="5" spans="1:149" ht="30" x14ac:dyDescent="0.25">
      <c r="A5" s="50" t="s">
        <v>40</v>
      </c>
      <c r="B5" s="119">
        <f>'Start- Inputs and Assumptions'!B11</f>
        <v>1250</v>
      </c>
      <c r="C5" s="119">
        <f>'Start- Inputs and Assumptions'!C11</f>
        <v>2916.6666666666665</v>
      </c>
      <c r="D5" s="119">
        <f>'Start- Inputs and Assumptions'!D11</f>
        <v>1000</v>
      </c>
      <c r="E5" s="28" t="str">
        <f>'Start- Inputs and Assumptions'!E11</f>
        <v>Total Number of New Patients Divided by 12</v>
      </c>
      <c r="F5" s="17"/>
      <c r="G5" s="17"/>
      <c r="H5" s="17"/>
      <c r="I5" s="17"/>
      <c r="J5" s="17"/>
      <c r="K5" s="17"/>
      <c r="L5" s="17"/>
      <c r="M5" s="17"/>
      <c r="N5" s="17"/>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row>
    <row r="6" spans="1:149" s="1" customFormat="1" x14ac:dyDescent="0.25">
      <c r="A6" s="216"/>
      <c r="B6" s="217"/>
      <c r="C6" s="217"/>
      <c r="D6" s="217"/>
      <c r="E6" s="238"/>
      <c r="F6" s="17"/>
      <c r="G6" s="17"/>
      <c r="H6" s="17"/>
      <c r="I6" s="17"/>
      <c r="J6" s="17"/>
      <c r="K6" s="17"/>
      <c r="L6" s="17"/>
      <c r="M6" s="17"/>
      <c r="N6" s="17"/>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c r="CJ6" s="61"/>
      <c r="CK6" s="61"/>
      <c r="CL6" s="61"/>
      <c r="CM6" s="61"/>
      <c r="CN6" s="61"/>
      <c r="CO6" s="61"/>
      <c r="CP6" s="61"/>
      <c r="CQ6" s="61"/>
      <c r="CR6" s="61"/>
      <c r="CS6" s="61"/>
      <c r="CT6" s="61"/>
      <c r="CU6" s="61"/>
      <c r="CV6" s="61"/>
      <c r="CW6" s="61"/>
      <c r="CX6" s="61"/>
      <c r="CY6" s="61"/>
      <c r="CZ6" s="61"/>
      <c r="DA6" s="61"/>
      <c r="DB6" s="61"/>
      <c r="DC6" s="61"/>
      <c r="DD6" s="61"/>
      <c r="DE6" s="61"/>
      <c r="DF6" s="61"/>
      <c r="DG6" s="61"/>
      <c r="DH6" s="61"/>
      <c r="DI6" s="61"/>
      <c r="DJ6" s="61"/>
      <c r="DK6" s="61"/>
      <c r="DL6" s="61"/>
      <c r="DM6" s="61"/>
      <c r="DN6" s="61"/>
      <c r="DO6" s="61"/>
      <c r="DP6" s="61"/>
      <c r="DQ6" s="61"/>
      <c r="DR6" s="61"/>
      <c r="DS6" s="61"/>
      <c r="DT6" s="61"/>
      <c r="DU6" s="61"/>
      <c r="DV6" s="61"/>
      <c r="DW6" s="61"/>
      <c r="DX6" s="61"/>
      <c r="DY6" s="61"/>
      <c r="DZ6" s="61"/>
      <c r="EA6" s="61"/>
      <c r="EB6" s="61"/>
      <c r="EC6" s="61"/>
      <c r="ED6" s="61"/>
      <c r="EE6" s="61"/>
      <c r="EF6" s="61"/>
      <c r="EG6" s="61"/>
      <c r="EH6" s="61"/>
      <c r="EI6" s="61"/>
      <c r="EJ6" s="61"/>
      <c r="EK6" s="61"/>
      <c r="EL6" s="61"/>
      <c r="EM6" s="61"/>
      <c r="EN6" s="61"/>
      <c r="EO6" s="61"/>
      <c r="EP6" s="61"/>
      <c r="EQ6" s="61"/>
      <c r="ER6" s="61"/>
      <c r="ES6" s="61"/>
    </row>
    <row r="7" spans="1:149" s="1" customFormat="1" ht="30" x14ac:dyDescent="0.25">
      <c r="A7" s="160"/>
      <c r="B7" s="62" t="s">
        <v>76</v>
      </c>
      <c r="C7" s="117" t="s">
        <v>6</v>
      </c>
      <c r="D7" s="17"/>
      <c r="E7" s="17"/>
      <c r="F7" s="17"/>
      <c r="G7" s="17"/>
      <c r="H7" s="17"/>
      <c r="I7" s="17"/>
      <c r="J7" s="17"/>
      <c r="K7" s="17"/>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F7" s="61"/>
      <c r="BG7" s="61"/>
      <c r="BH7" s="61"/>
      <c r="BI7" s="61"/>
      <c r="BJ7" s="61"/>
      <c r="BK7" s="61"/>
      <c r="BL7" s="61"/>
      <c r="BM7" s="61"/>
      <c r="BN7" s="61"/>
      <c r="BO7" s="61"/>
      <c r="BP7" s="61"/>
      <c r="BQ7" s="61"/>
      <c r="BR7" s="61"/>
      <c r="BS7" s="61"/>
      <c r="BT7" s="61"/>
      <c r="BU7" s="61"/>
      <c r="BV7" s="61"/>
      <c r="BW7" s="61"/>
      <c r="BX7" s="61"/>
      <c r="BY7" s="61"/>
      <c r="BZ7" s="61"/>
      <c r="CA7" s="61"/>
      <c r="CB7" s="61"/>
      <c r="CC7" s="61"/>
      <c r="CD7" s="61"/>
      <c r="CE7" s="61"/>
      <c r="CF7" s="61"/>
      <c r="CG7" s="61"/>
      <c r="CH7" s="61"/>
      <c r="CI7" s="61"/>
      <c r="CJ7" s="61"/>
      <c r="CK7" s="61"/>
      <c r="CL7" s="61"/>
      <c r="CM7" s="61"/>
      <c r="CN7" s="61"/>
      <c r="CO7" s="61"/>
      <c r="CP7" s="61"/>
      <c r="CQ7" s="61"/>
      <c r="CR7" s="61"/>
      <c r="CS7" s="61"/>
      <c r="CT7" s="61"/>
      <c r="CU7" s="61"/>
      <c r="CV7" s="61"/>
      <c r="CW7" s="61"/>
      <c r="CX7" s="61"/>
      <c r="CY7" s="61"/>
      <c r="CZ7" s="61"/>
      <c r="DA7" s="61"/>
      <c r="DB7" s="61"/>
      <c r="DC7" s="61"/>
      <c r="DD7" s="61"/>
      <c r="DE7" s="61"/>
      <c r="DF7" s="61"/>
      <c r="DG7" s="61"/>
      <c r="DH7" s="61"/>
      <c r="DI7" s="61"/>
      <c r="DJ7" s="61"/>
      <c r="DK7" s="61"/>
      <c r="DL7" s="61"/>
      <c r="DM7" s="61"/>
      <c r="DN7" s="61"/>
      <c r="DO7" s="61"/>
      <c r="DP7" s="61"/>
      <c r="DQ7" s="61"/>
      <c r="DR7" s="61"/>
      <c r="DS7" s="61"/>
      <c r="DT7" s="61"/>
      <c r="DU7" s="61"/>
      <c r="DV7" s="61"/>
      <c r="DW7" s="61"/>
      <c r="DX7" s="61"/>
      <c r="DY7" s="61"/>
      <c r="DZ7" s="61"/>
      <c r="EA7" s="61"/>
      <c r="EB7" s="61"/>
      <c r="EC7" s="61"/>
      <c r="ED7" s="61"/>
      <c r="EE7" s="61"/>
      <c r="EF7" s="61"/>
      <c r="EG7" s="61"/>
      <c r="EH7" s="61"/>
      <c r="EI7" s="61"/>
      <c r="EJ7" s="61"/>
      <c r="EK7" s="61"/>
      <c r="EL7" s="61"/>
      <c r="EM7" s="61"/>
      <c r="EN7" s="61"/>
      <c r="EO7" s="61"/>
      <c r="EP7" s="61"/>
      <c r="EQ7" s="61"/>
      <c r="ER7" s="61"/>
      <c r="ES7" s="61"/>
    </row>
    <row r="8" spans="1:149" s="1" customFormat="1" ht="65.25" customHeight="1" x14ac:dyDescent="0.25">
      <c r="A8" s="161" t="s">
        <v>0</v>
      </c>
      <c r="B8" s="120">
        <f>$B$3/3</f>
        <v>33333.333333333336</v>
      </c>
      <c r="C8" s="51" t="s">
        <v>34</v>
      </c>
      <c r="D8" s="17"/>
      <c r="E8" s="17"/>
      <c r="F8" s="17"/>
      <c r="G8" s="17"/>
      <c r="H8" s="17"/>
      <c r="I8" s="17"/>
      <c r="J8" s="17"/>
      <c r="K8" s="17"/>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c r="BF8" s="61"/>
      <c r="BG8" s="61"/>
      <c r="BH8" s="61"/>
      <c r="BI8" s="61"/>
      <c r="BJ8" s="61"/>
      <c r="BK8" s="61"/>
      <c r="BL8" s="61"/>
      <c r="BM8" s="61"/>
      <c r="BN8" s="61"/>
      <c r="BO8" s="61"/>
      <c r="BP8" s="61"/>
      <c r="BQ8" s="61"/>
      <c r="BR8" s="61"/>
      <c r="BS8" s="61"/>
      <c r="BT8" s="61"/>
      <c r="BU8" s="61"/>
      <c r="BV8" s="61"/>
      <c r="BW8" s="61"/>
      <c r="BX8" s="61"/>
      <c r="BY8" s="61"/>
      <c r="BZ8" s="61"/>
      <c r="CA8" s="61"/>
      <c r="CB8" s="61"/>
      <c r="CC8" s="61"/>
      <c r="CD8" s="61"/>
      <c r="CE8" s="61"/>
      <c r="CF8" s="61"/>
      <c r="CG8" s="61"/>
      <c r="CH8" s="61"/>
      <c r="CI8" s="61"/>
      <c r="CJ8" s="61"/>
      <c r="CK8" s="61"/>
      <c r="CL8" s="61"/>
      <c r="CM8" s="61"/>
      <c r="CN8" s="61"/>
      <c r="CO8" s="61"/>
      <c r="CP8" s="61"/>
      <c r="CQ8" s="61"/>
      <c r="CR8" s="61"/>
      <c r="CS8" s="61"/>
      <c r="CT8" s="61"/>
      <c r="CU8" s="61"/>
      <c r="CV8" s="61"/>
      <c r="CW8" s="61"/>
      <c r="CX8" s="61"/>
      <c r="CY8" s="61"/>
      <c r="CZ8" s="61"/>
      <c r="DA8" s="61"/>
      <c r="DB8" s="61"/>
      <c r="DC8" s="61"/>
      <c r="DD8" s="61"/>
      <c r="DE8" s="61"/>
      <c r="DF8" s="61"/>
      <c r="DG8" s="61"/>
      <c r="DH8" s="61"/>
      <c r="DI8" s="61"/>
      <c r="DJ8" s="61"/>
      <c r="DK8" s="61"/>
      <c r="DL8" s="61"/>
      <c r="DM8" s="61"/>
      <c r="DN8" s="61"/>
      <c r="DO8" s="61"/>
      <c r="DP8" s="61"/>
      <c r="DQ8" s="61"/>
      <c r="DR8" s="61"/>
      <c r="DS8" s="61"/>
      <c r="DT8" s="61"/>
      <c r="DU8" s="61"/>
      <c r="DV8" s="61"/>
      <c r="DW8" s="61"/>
      <c r="DX8" s="61"/>
      <c r="DY8" s="61"/>
      <c r="DZ8" s="61"/>
      <c r="EA8" s="61"/>
      <c r="EB8" s="61"/>
      <c r="EC8" s="61"/>
      <c r="ED8" s="61"/>
      <c r="EE8" s="61"/>
      <c r="EF8" s="61"/>
      <c r="EG8" s="61"/>
      <c r="EH8" s="61"/>
      <c r="EI8" s="61"/>
      <c r="EJ8" s="61"/>
      <c r="EK8" s="61"/>
      <c r="EL8" s="61"/>
      <c r="EM8" s="61"/>
      <c r="EN8" s="61"/>
      <c r="EO8" s="61"/>
      <c r="EP8" s="61"/>
      <c r="EQ8" s="61"/>
      <c r="ER8" s="61"/>
      <c r="ES8" s="61"/>
    </row>
    <row r="9" spans="1:149" s="1" customFormat="1" x14ac:dyDescent="0.25">
      <c r="A9" s="215"/>
      <c r="B9" s="215"/>
      <c r="C9" s="215"/>
      <c r="D9" s="215"/>
      <c r="E9" s="215"/>
      <c r="F9" s="215"/>
      <c r="G9" s="215"/>
      <c r="H9" s="215"/>
      <c r="I9" s="215"/>
      <c r="J9" s="215"/>
      <c r="K9" s="215"/>
      <c r="L9" s="215"/>
      <c r="M9" s="215"/>
      <c r="N9" s="215"/>
      <c r="O9" s="215"/>
      <c r="P9" s="215"/>
      <c r="Q9" s="215"/>
      <c r="R9" s="215"/>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61"/>
      <c r="BE9" s="61"/>
      <c r="BF9" s="61"/>
      <c r="BG9" s="61"/>
      <c r="BH9" s="61"/>
      <c r="BI9" s="61"/>
      <c r="BJ9" s="61"/>
      <c r="BK9" s="61"/>
      <c r="BL9" s="61"/>
      <c r="BM9" s="61"/>
      <c r="BN9" s="61"/>
      <c r="BO9" s="61"/>
      <c r="BP9" s="61"/>
      <c r="BQ9" s="61"/>
      <c r="BR9" s="61"/>
      <c r="BS9" s="61"/>
      <c r="BT9" s="61"/>
      <c r="BU9" s="61"/>
      <c r="BV9" s="61"/>
      <c r="BW9" s="61"/>
      <c r="BX9" s="61"/>
      <c r="BY9" s="61"/>
      <c r="BZ9" s="61"/>
      <c r="CA9" s="61"/>
      <c r="CB9" s="61"/>
      <c r="CC9" s="61"/>
      <c r="CD9" s="61"/>
      <c r="CE9" s="61"/>
      <c r="CF9" s="61"/>
      <c r="CG9" s="61"/>
      <c r="CH9" s="61"/>
      <c r="CI9" s="61"/>
      <c r="CJ9" s="61"/>
      <c r="CK9" s="61"/>
      <c r="CL9" s="61"/>
      <c r="CM9" s="61"/>
      <c r="CN9" s="61"/>
      <c r="CO9" s="61"/>
      <c r="CP9" s="61"/>
      <c r="CQ9" s="61"/>
      <c r="CR9" s="61"/>
      <c r="CS9" s="61"/>
      <c r="CT9" s="61"/>
      <c r="CU9" s="61"/>
      <c r="CV9" s="61"/>
      <c r="CW9" s="61"/>
      <c r="CX9" s="61"/>
      <c r="CY9" s="61"/>
      <c r="CZ9" s="61"/>
      <c r="DA9" s="61"/>
      <c r="DB9" s="61"/>
      <c r="DC9" s="61"/>
      <c r="DD9" s="61"/>
      <c r="DE9" s="61"/>
      <c r="DF9" s="61"/>
      <c r="DG9" s="59"/>
    </row>
    <row r="10" spans="1:149" s="1" customFormat="1" ht="15.75" thickBot="1" x14ac:dyDescent="0.3">
      <c r="A10" s="239" t="s">
        <v>77</v>
      </c>
      <c r="B10" s="240"/>
      <c r="C10" s="240"/>
      <c r="D10" s="240"/>
      <c r="E10" s="241"/>
      <c r="F10" s="241"/>
      <c r="G10" s="241"/>
      <c r="H10" s="241"/>
      <c r="I10" s="241"/>
      <c r="J10" s="241"/>
      <c r="K10" s="241"/>
      <c r="L10" s="241"/>
      <c r="M10" s="241"/>
      <c r="N10" s="241"/>
      <c r="O10" s="241"/>
      <c r="P10" s="241"/>
      <c r="Q10" s="241"/>
      <c r="R10" s="242"/>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1"/>
      <c r="BW10" s="61"/>
      <c r="BX10" s="61"/>
      <c r="BY10" s="61"/>
      <c r="BZ10" s="61"/>
      <c r="CA10" s="61"/>
      <c r="CB10" s="61"/>
      <c r="CC10" s="61"/>
      <c r="CD10" s="61"/>
      <c r="CE10" s="61"/>
      <c r="CF10" s="61"/>
      <c r="CG10" s="61"/>
      <c r="CH10" s="61"/>
      <c r="CI10" s="61"/>
      <c r="CJ10" s="61"/>
      <c r="CK10" s="61"/>
      <c r="CL10" s="61"/>
      <c r="CM10" s="61"/>
      <c r="CN10" s="61"/>
      <c r="CO10" s="61"/>
      <c r="CP10" s="61"/>
      <c r="CQ10" s="61"/>
      <c r="CR10" s="61"/>
      <c r="CS10" s="61"/>
      <c r="CT10" s="61"/>
      <c r="CU10" s="61"/>
      <c r="CV10" s="61"/>
      <c r="CW10" s="61"/>
      <c r="CX10" s="61"/>
      <c r="CY10" s="61"/>
      <c r="CZ10" s="61"/>
      <c r="DA10" s="61"/>
      <c r="DB10" s="61"/>
      <c r="DC10" s="61"/>
      <c r="DD10" s="61"/>
      <c r="DE10" s="61"/>
      <c r="DF10" s="61"/>
      <c r="DG10" s="59"/>
    </row>
    <row r="11" spans="1:149" s="1" customFormat="1" ht="100.5" customHeight="1" x14ac:dyDescent="0.25">
      <c r="A11" s="138"/>
      <c r="B11" s="159" t="s">
        <v>7</v>
      </c>
      <c r="C11" s="148" t="s">
        <v>8</v>
      </c>
      <c r="D11" s="149" t="s">
        <v>9</v>
      </c>
      <c r="E11" s="150" t="s">
        <v>10</v>
      </c>
      <c r="F11" s="70" t="s">
        <v>11</v>
      </c>
      <c r="G11" s="70" t="s">
        <v>12</v>
      </c>
      <c r="H11" s="70" t="s">
        <v>13</v>
      </c>
      <c r="I11" s="70" t="s">
        <v>14</v>
      </c>
      <c r="J11" s="70" t="s">
        <v>15</v>
      </c>
      <c r="K11" s="70" t="s">
        <v>16</v>
      </c>
      <c r="L11" s="70" t="s">
        <v>17</v>
      </c>
      <c r="M11" s="70" t="s">
        <v>18</v>
      </c>
      <c r="N11" s="71" t="s">
        <v>1</v>
      </c>
      <c r="O11" s="229" t="s">
        <v>95</v>
      </c>
      <c r="P11" s="229" t="s">
        <v>96</v>
      </c>
      <c r="Q11" s="232" t="s">
        <v>58</v>
      </c>
      <c r="R11" s="235" t="s">
        <v>97</v>
      </c>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c r="CA11" s="61"/>
      <c r="CB11" s="61"/>
      <c r="CC11" s="61"/>
      <c r="CD11" s="61"/>
      <c r="CE11" s="61"/>
      <c r="CF11" s="61"/>
      <c r="CG11" s="61"/>
      <c r="CH11" s="61"/>
      <c r="CI11" s="61"/>
      <c r="CJ11" s="61"/>
      <c r="CK11" s="61"/>
      <c r="CL11" s="61"/>
      <c r="CM11" s="61"/>
      <c r="CN11" s="61"/>
      <c r="CO11" s="61"/>
      <c r="CP11" s="61"/>
      <c r="CQ11" s="61"/>
      <c r="CR11" s="61"/>
      <c r="CS11" s="61"/>
      <c r="CT11" s="61"/>
      <c r="CU11" s="61"/>
      <c r="CV11" s="61"/>
      <c r="CW11" s="61"/>
      <c r="CX11" s="61"/>
      <c r="CY11" s="61"/>
      <c r="CZ11" s="61"/>
      <c r="DA11" s="61"/>
      <c r="DB11" s="61"/>
      <c r="DC11" s="61"/>
      <c r="DD11" s="61"/>
      <c r="DE11" s="61"/>
      <c r="DF11" s="61"/>
      <c r="DG11" s="59"/>
    </row>
    <row r="12" spans="1:149" s="1" customFormat="1" x14ac:dyDescent="0.25">
      <c r="A12" s="138" t="s">
        <v>2</v>
      </c>
      <c r="B12" s="152">
        <f>$B$8*3</f>
        <v>100000</v>
      </c>
      <c r="C12" s="15"/>
      <c r="D12" s="151"/>
      <c r="E12" s="152">
        <f>B12</f>
        <v>100000</v>
      </c>
      <c r="F12" s="15"/>
      <c r="G12" s="15"/>
      <c r="H12" s="15">
        <f>$B$8*3</f>
        <v>100000</v>
      </c>
      <c r="I12" s="15"/>
      <c r="J12" s="15"/>
      <c r="K12" s="15">
        <f>$B$8*3</f>
        <v>100000</v>
      </c>
      <c r="L12" s="15"/>
      <c r="M12" s="15"/>
      <c r="N12" s="6">
        <f t="shared" ref="N12:N17" si="0">SUM(B12:M12)</f>
        <v>400000</v>
      </c>
      <c r="O12" s="230"/>
      <c r="P12" s="230"/>
      <c r="Q12" s="233"/>
      <c r="R12" s="236"/>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C12" s="61"/>
      <c r="DD12" s="61"/>
      <c r="DE12" s="61"/>
      <c r="DF12" s="61"/>
      <c r="DG12" s="59"/>
    </row>
    <row r="13" spans="1:149" s="1" customFormat="1" x14ac:dyDescent="0.25">
      <c r="A13" s="138" t="s">
        <v>3</v>
      </c>
      <c r="B13" s="152">
        <f>$B$8</f>
        <v>33333.333333333336</v>
      </c>
      <c r="C13" s="16">
        <f>$B$8*3</f>
        <v>100000</v>
      </c>
      <c r="D13" s="153"/>
      <c r="E13" s="142"/>
      <c r="F13" s="16">
        <f>$B$8*3</f>
        <v>100000</v>
      </c>
      <c r="G13" s="16"/>
      <c r="H13" s="16"/>
      <c r="I13" s="16">
        <f>$B$8*3</f>
        <v>100000</v>
      </c>
      <c r="J13" s="16"/>
      <c r="K13" s="16"/>
      <c r="L13" s="16">
        <f>$B$8*3</f>
        <v>100000</v>
      </c>
      <c r="M13" s="16"/>
      <c r="N13" s="6">
        <f t="shared" si="0"/>
        <v>433333.33333333337</v>
      </c>
      <c r="O13" s="230"/>
      <c r="P13" s="230"/>
      <c r="Q13" s="233"/>
      <c r="R13" s="236"/>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C13" s="61"/>
      <c r="DD13" s="61"/>
      <c r="DE13" s="61"/>
      <c r="DF13" s="61"/>
      <c r="DG13" s="59"/>
    </row>
    <row r="14" spans="1:149" s="1" customFormat="1" ht="15.75" thickBot="1" x14ac:dyDescent="0.3">
      <c r="A14" s="145" t="s">
        <v>4</v>
      </c>
      <c r="B14" s="157">
        <f>$B$8</f>
        <v>33333.333333333336</v>
      </c>
      <c r="C14" s="156">
        <f>$B$8</f>
        <v>33333.333333333336</v>
      </c>
      <c r="D14" s="154">
        <f>$B$8*3</f>
        <v>100000</v>
      </c>
      <c r="E14" s="16"/>
      <c r="F14" s="16"/>
      <c r="G14" s="16">
        <f>$B$8*3</f>
        <v>100000</v>
      </c>
      <c r="H14" s="16"/>
      <c r="I14" s="16"/>
      <c r="J14" s="16">
        <f>$B$8*3</f>
        <v>100000</v>
      </c>
      <c r="K14" s="16"/>
      <c r="L14" s="16"/>
      <c r="M14" s="16">
        <f>$B$8*3</f>
        <v>100000</v>
      </c>
      <c r="N14" s="6">
        <f t="shared" si="0"/>
        <v>466666.66666666669</v>
      </c>
      <c r="O14" s="231"/>
      <c r="P14" s="231"/>
      <c r="Q14" s="233"/>
      <c r="R14" s="236"/>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c r="CH14" s="61"/>
      <c r="CI14" s="61"/>
      <c r="CJ14" s="61"/>
      <c r="CK14" s="61"/>
      <c r="CL14" s="61"/>
      <c r="CM14" s="61"/>
      <c r="CN14" s="61"/>
      <c r="CO14" s="61"/>
      <c r="CP14" s="61"/>
      <c r="CQ14" s="61"/>
      <c r="CR14" s="61"/>
      <c r="CS14" s="61"/>
      <c r="CT14" s="61"/>
      <c r="CU14" s="61"/>
      <c r="CV14" s="61"/>
      <c r="CW14" s="61"/>
      <c r="CX14" s="61"/>
      <c r="CY14" s="61"/>
      <c r="CZ14" s="61"/>
      <c r="DA14" s="61"/>
      <c r="DB14" s="61"/>
      <c r="DC14" s="61"/>
      <c r="DD14" s="61"/>
      <c r="DE14" s="61"/>
      <c r="DF14" s="61"/>
      <c r="DG14" s="59"/>
    </row>
    <row r="15" spans="1:149" s="1" customFormat="1" ht="45" x14ac:dyDescent="0.25">
      <c r="A15" s="80" t="s">
        <v>81</v>
      </c>
      <c r="B15" s="155">
        <f>SUM(B12:B14)</f>
        <v>166666.66666666669</v>
      </c>
      <c r="C15" s="155">
        <f t="shared" ref="C15:M15" si="1">SUM(C12:C14)</f>
        <v>133333.33333333334</v>
      </c>
      <c r="D15" s="155">
        <f t="shared" si="1"/>
        <v>100000</v>
      </c>
      <c r="E15" s="72">
        <f t="shared" si="1"/>
        <v>100000</v>
      </c>
      <c r="F15" s="72">
        <f t="shared" si="1"/>
        <v>100000</v>
      </c>
      <c r="G15" s="72">
        <f t="shared" si="1"/>
        <v>100000</v>
      </c>
      <c r="H15" s="72">
        <f t="shared" si="1"/>
        <v>100000</v>
      </c>
      <c r="I15" s="72">
        <f t="shared" si="1"/>
        <v>100000</v>
      </c>
      <c r="J15" s="72">
        <f t="shared" si="1"/>
        <v>100000</v>
      </c>
      <c r="K15" s="72">
        <f t="shared" si="1"/>
        <v>100000</v>
      </c>
      <c r="L15" s="72">
        <f t="shared" si="1"/>
        <v>100000</v>
      </c>
      <c r="M15" s="72">
        <f t="shared" si="1"/>
        <v>100000</v>
      </c>
      <c r="N15" s="73">
        <f t="shared" si="0"/>
        <v>1300000</v>
      </c>
      <c r="O15" s="74">
        <f>SUM(N15-($B$3*12))</f>
        <v>100000</v>
      </c>
      <c r="P15" s="75">
        <f>O15/B12</f>
        <v>1</v>
      </c>
      <c r="Q15" s="234"/>
      <c r="R15" s="236"/>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c r="BN15" s="61"/>
      <c r="BO15" s="61"/>
      <c r="BP15" s="61"/>
      <c r="BQ15" s="61"/>
      <c r="BR15" s="61"/>
      <c r="BS15" s="61"/>
      <c r="BT15" s="61"/>
      <c r="BU15" s="61"/>
      <c r="BV15" s="61"/>
      <c r="BW15" s="61"/>
      <c r="BX15" s="61"/>
      <c r="BY15" s="61"/>
      <c r="BZ15" s="61"/>
      <c r="CA15" s="61"/>
      <c r="CB15" s="61"/>
      <c r="CC15" s="61"/>
      <c r="CD15" s="61"/>
      <c r="CE15" s="61"/>
      <c r="CF15" s="61"/>
      <c r="CG15" s="61"/>
      <c r="CH15" s="61"/>
      <c r="CI15" s="61"/>
      <c r="CJ15" s="61"/>
      <c r="CK15" s="61"/>
      <c r="CL15" s="61"/>
      <c r="CM15" s="61"/>
      <c r="CN15" s="61"/>
      <c r="CO15" s="61"/>
      <c r="CP15" s="61"/>
      <c r="CQ15" s="61"/>
      <c r="CR15" s="61"/>
      <c r="CS15" s="61"/>
      <c r="CT15" s="61"/>
      <c r="CU15" s="61"/>
      <c r="CV15" s="61"/>
      <c r="CW15" s="61"/>
      <c r="CX15" s="61"/>
      <c r="CY15" s="61"/>
      <c r="CZ15" s="61"/>
      <c r="DA15" s="61"/>
      <c r="DB15" s="61"/>
      <c r="DC15" s="61"/>
      <c r="DD15" s="61"/>
      <c r="DE15" s="61"/>
      <c r="DF15" s="61"/>
      <c r="DG15" s="59"/>
    </row>
    <row r="16" spans="1:149" s="1" customFormat="1" x14ac:dyDescent="0.25">
      <c r="A16" s="81" t="s">
        <v>82</v>
      </c>
      <c r="B16" s="77">
        <f>$B$5</f>
        <v>1250</v>
      </c>
      <c r="C16" s="78">
        <f>$B$5*2</f>
        <v>2500</v>
      </c>
      <c r="D16" s="78">
        <f>$B$5*3</f>
        <v>3750</v>
      </c>
      <c r="E16" s="78">
        <f>$B$5*4</f>
        <v>5000</v>
      </c>
      <c r="F16" s="78">
        <f>$B$5*5</f>
        <v>6250</v>
      </c>
      <c r="G16" s="78">
        <f>$B$5*6</f>
        <v>7500</v>
      </c>
      <c r="H16" s="78">
        <f>$B$5*7</f>
        <v>8750</v>
      </c>
      <c r="I16" s="78">
        <f>$B$5*8</f>
        <v>10000</v>
      </c>
      <c r="J16" s="78">
        <f>$B$5*9</f>
        <v>11250</v>
      </c>
      <c r="K16" s="78">
        <f>$B$5*10</f>
        <v>12500</v>
      </c>
      <c r="L16" s="78">
        <f>$B$5*11</f>
        <v>13750</v>
      </c>
      <c r="M16" s="78">
        <f>$B$5*12</f>
        <v>15000</v>
      </c>
      <c r="N16" s="34">
        <f t="shared" si="0"/>
        <v>97500</v>
      </c>
      <c r="O16" s="9"/>
      <c r="P16" s="10"/>
      <c r="Q16" s="9">
        <f>N16</f>
        <v>97500</v>
      </c>
      <c r="R16" s="236"/>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c r="BN16" s="61"/>
      <c r="BO16" s="61"/>
      <c r="BP16" s="61"/>
      <c r="BQ16" s="61"/>
      <c r="BR16" s="61"/>
      <c r="BS16" s="61"/>
      <c r="BT16" s="61"/>
      <c r="BU16" s="61"/>
      <c r="BV16" s="61"/>
      <c r="BW16" s="61"/>
      <c r="BX16" s="61"/>
      <c r="BY16" s="61"/>
      <c r="BZ16" s="61"/>
      <c r="CA16" s="61"/>
      <c r="CB16" s="61"/>
      <c r="CC16" s="61"/>
      <c r="CD16" s="61"/>
      <c r="CE16" s="61"/>
      <c r="CF16" s="61"/>
      <c r="CG16" s="61"/>
      <c r="CH16" s="61"/>
      <c r="CI16" s="61"/>
      <c r="CJ16" s="61"/>
      <c r="CK16" s="61"/>
      <c r="CL16" s="61"/>
      <c r="CM16" s="61"/>
      <c r="CN16" s="61"/>
      <c r="CO16" s="61"/>
      <c r="CP16" s="61"/>
      <c r="CQ16" s="61"/>
      <c r="CR16" s="61"/>
      <c r="CS16" s="61"/>
      <c r="CT16" s="61"/>
      <c r="CU16" s="61"/>
      <c r="CV16" s="61"/>
      <c r="CW16" s="61"/>
      <c r="CX16" s="61"/>
      <c r="CY16" s="61"/>
      <c r="CZ16" s="61"/>
      <c r="DA16" s="61"/>
      <c r="DB16" s="61"/>
      <c r="DC16" s="61"/>
      <c r="DD16" s="61"/>
      <c r="DE16" s="61"/>
      <c r="DF16" s="61"/>
      <c r="DG16" s="59"/>
    </row>
    <row r="17" spans="1:111" s="1" customFormat="1" x14ac:dyDescent="0.25">
      <c r="A17" s="81" t="str">
        <f>'2 Months MMP'!A16</f>
        <v>New Patients from Previous Year not on Multi-Month Prescribing Yet</v>
      </c>
      <c r="B17" s="77" t="s">
        <v>24</v>
      </c>
      <c r="C17" s="77" t="s">
        <v>24</v>
      </c>
      <c r="D17" s="77" t="s">
        <v>24</v>
      </c>
      <c r="E17" s="77" t="s">
        <v>24</v>
      </c>
      <c r="F17" s="77" t="s">
        <v>24</v>
      </c>
      <c r="G17" s="77" t="s">
        <v>24</v>
      </c>
      <c r="H17" s="77" t="s">
        <v>24</v>
      </c>
      <c r="I17" s="77" t="s">
        <v>24</v>
      </c>
      <c r="J17" s="77" t="s">
        <v>24</v>
      </c>
      <c r="K17" s="77" t="s">
        <v>24</v>
      </c>
      <c r="L17" s="77" t="s">
        <v>24</v>
      </c>
      <c r="M17" s="77" t="s">
        <v>24</v>
      </c>
      <c r="N17" s="34">
        <f t="shared" si="0"/>
        <v>0</v>
      </c>
      <c r="O17" s="9"/>
      <c r="P17" s="10"/>
      <c r="Q17" s="9">
        <f>N17</f>
        <v>0</v>
      </c>
      <c r="R17" s="237"/>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c r="BT17" s="61"/>
      <c r="BU17" s="61"/>
      <c r="BV17" s="61"/>
      <c r="BW17" s="61"/>
      <c r="BX17" s="61"/>
      <c r="BY17" s="61"/>
      <c r="BZ17" s="61"/>
      <c r="CA17" s="61"/>
      <c r="CB17" s="61"/>
      <c r="CC17" s="61"/>
      <c r="CD17" s="61"/>
      <c r="CE17" s="61"/>
      <c r="CF17" s="61"/>
      <c r="CG17" s="61"/>
      <c r="CH17" s="61"/>
      <c r="CI17" s="61"/>
      <c r="CJ17" s="61"/>
      <c r="CK17" s="61"/>
      <c r="CL17" s="61"/>
      <c r="CM17" s="61"/>
      <c r="CN17" s="61"/>
      <c r="CO17" s="61"/>
      <c r="CP17" s="61"/>
      <c r="CQ17" s="61"/>
      <c r="CR17" s="61"/>
      <c r="CS17" s="61"/>
      <c r="CT17" s="61"/>
      <c r="CU17" s="61"/>
      <c r="CV17" s="61"/>
      <c r="CW17" s="61"/>
      <c r="CX17" s="61"/>
      <c r="CY17" s="61"/>
      <c r="CZ17" s="61"/>
      <c r="DA17" s="61"/>
      <c r="DB17" s="61"/>
      <c r="DC17" s="61"/>
      <c r="DD17" s="61"/>
      <c r="DE17" s="61"/>
      <c r="DF17" s="61"/>
      <c r="DG17" s="59"/>
    </row>
    <row r="18" spans="1:111" s="1" customFormat="1" x14ac:dyDescent="0.25">
      <c r="A18" s="82" t="str">
        <f>'2 Months MMP'!A17</f>
        <v>Grand Total (Multi-Month and Treat All)</v>
      </c>
      <c r="B18" s="11">
        <f t="shared" ref="B18:Q18" si="2">SUM(B15:B16)</f>
        <v>167916.66666666669</v>
      </c>
      <c r="C18" s="11">
        <f t="shared" si="2"/>
        <v>135833.33333333334</v>
      </c>
      <c r="D18" s="11">
        <f t="shared" si="2"/>
        <v>103750</v>
      </c>
      <c r="E18" s="11">
        <f t="shared" si="2"/>
        <v>105000</v>
      </c>
      <c r="F18" s="11">
        <f t="shared" si="2"/>
        <v>106250</v>
      </c>
      <c r="G18" s="11">
        <f t="shared" si="2"/>
        <v>107500</v>
      </c>
      <c r="H18" s="11">
        <f t="shared" si="2"/>
        <v>108750</v>
      </c>
      <c r="I18" s="11">
        <f t="shared" si="2"/>
        <v>110000</v>
      </c>
      <c r="J18" s="11">
        <f t="shared" si="2"/>
        <v>111250</v>
      </c>
      <c r="K18" s="11">
        <f t="shared" si="2"/>
        <v>112500</v>
      </c>
      <c r="L18" s="11">
        <f t="shared" si="2"/>
        <v>113750</v>
      </c>
      <c r="M18" s="11">
        <f t="shared" si="2"/>
        <v>115000</v>
      </c>
      <c r="N18" s="11">
        <f t="shared" si="2"/>
        <v>1397500</v>
      </c>
      <c r="O18" s="11"/>
      <c r="P18" s="11"/>
      <c r="Q18" s="77">
        <f t="shared" si="2"/>
        <v>97500</v>
      </c>
      <c r="R18" s="12">
        <f>(Q16+O15)/B12</f>
        <v>1.9750000000000001</v>
      </c>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c r="BN18" s="61"/>
      <c r="BO18" s="61"/>
      <c r="BP18" s="61"/>
      <c r="BQ18" s="61"/>
      <c r="BR18" s="61"/>
      <c r="BS18" s="61"/>
      <c r="BT18" s="61"/>
      <c r="BU18" s="61"/>
      <c r="BV18" s="61"/>
      <c r="BW18" s="61"/>
      <c r="BX18" s="61"/>
      <c r="BY18" s="61"/>
      <c r="BZ18" s="61"/>
      <c r="CA18" s="61"/>
      <c r="CB18" s="61"/>
      <c r="CC18" s="61"/>
      <c r="CD18" s="61"/>
      <c r="CE18" s="61"/>
      <c r="CF18" s="61"/>
      <c r="CG18" s="61"/>
      <c r="CH18" s="61"/>
      <c r="CI18" s="61"/>
      <c r="CJ18" s="61"/>
      <c r="CK18" s="61"/>
      <c r="CL18" s="61"/>
      <c r="CM18" s="61"/>
      <c r="CN18" s="61"/>
      <c r="CO18" s="61"/>
      <c r="CP18" s="61"/>
      <c r="CQ18" s="61"/>
      <c r="CR18" s="61"/>
      <c r="CS18" s="61"/>
      <c r="CT18" s="61"/>
      <c r="CU18" s="61"/>
      <c r="CV18" s="61"/>
      <c r="CW18" s="61"/>
      <c r="CX18" s="61"/>
      <c r="CY18" s="61"/>
      <c r="CZ18" s="61"/>
      <c r="DA18" s="61"/>
      <c r="DB18" s="61"/>
      <c r="DC18" s="61"/>
      <c r="DD18" s="61"/>
      <c r="DE18" s="61"/>
      <c r="DF18" s="61"/>
      <c r="DG18" s="59"/>
    </row>
    <row r="19" spans="1:111" s="1" customFormat="1" x14ac:dyDescent="0.25">
      <c r="A19" s="216"/>
      <c r="B19" s="217"/>
      <c r="C19" s="217"/>
      <c r="D19" s="217"/>
      <c r="E19" s="217"/>
      <c r="F19" s="217"/>
      <c r="G19" s="217"/>
      <c r="H19" s="217"/>
      <c r="I19" s="217"/>
      <c r="J19" s="217"/>
      <c r="K19" s="217"/>
      <c r="L19" s="217"/>
      <c r="M19" s="217"/>
      <c r="N19" s="217"/>
      <c r="O19" s="217"/>
      <c r="P19" s="217"/>
      <c r="Q19" s="217"/>
      <c r="R19" s="238"/>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c r="BN19" s="61"/>
      <c r="BO19" s="61"/>
      <c r="BP19" s="61"/>
      <c r="BQ19" s="61"/>
      <c r="BR19" s="61"/>
      <c r="BS19" s="61"/>
      <c r="BT19" s="61"/>
      <c r="BU19" s="61"/>
      <c r="BV19" s="61"/>
      <c r="BW19" s="61"/>
      <c r="BX19" s="61"/>
      <c r="BY19" s="61"/>
      <c r="BZ19" s="61"/>
      <c r="CA19" s="61"/>
      <c r="CB19" s="61"/>
      <c r="CC19" s="61"/>
      <c r="CD19" s="61"/>
      <c r="CE19" s="61"/>
      <c r="CF19" s="61"/>
      <c r="CG19" s="61"/>
      <c r="CH19" s="61"/>
      <c r="CI19" s="61"/>
      <c r="CJ19" s="61"/>
      <c r="CK19" s="61"/>
      <c r="CL19" s="61"/>
      <c r="CM19" s="61"/>
      <c r="CN19" s="61"/>
      <c r="CO19" s="61"/>
      <c r="CP19" s="61"/>
      <c r="CQ19" s="61"/>
      <c r="CR19" s="61"/>
      <c r="CS19" s="61"/>
      <c r="CT19" s="61"/>
      <c r="CU19" s="61"/>
      <c r="CV19" s="61"/>
      <c r="CW19" s="61"/>
      <c r="CX19" s="61"/>
      <c r="CY19" s="61"/>
      <c r="CZ19" s="61"/>
      <c r="DA19" s="61"/>
      <c r="DB19" s="61"/>
      <c r="DC19" s="61"/>
      <c r="DD19" s="61"/>
      <c r="DE19" s="61"/>
      <c r="DF19" s="61"/>
      <c r="DG19" s="59"/>
    </row>
    <row r="20" spans="1:111" x14ac:dyDescent="0.25">
      <c r="A20" s="239" t="s">
        <v>78</v>
      </c>
      <c r="B20" s="241"/>
      <c r="C20" s="241"/>
      <c r="D20" s="241"/>
      <c r="E20" s="241"/>
      <c r="F20" s="241"/>
      <c r="G20" s="241"/>
      <c r="H20" s="241"/>
      <c r="I20" s="241"/>
      <c r="J20" s="241"/>
      <c r="K20" s="241"/>
      <c r="L20" s="241"/>
      <c r="M20" s="241"/>
      <c r="N20" s="241"/>
      <c r="O20" s="241"/>
      <c r="P20" s="241"/>
      <c r="Q20" s="241"/>
      <c r="R20" s="242"/>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c r="BU20" s="30"/>
      <c r="BV20" s="30"/>
      <c r="BW20" s="30"/>
      <c r="BX20" s="30"/>
      <c r="BY20" s="30"/>
      <c r="BZ20" s="30"/>
      <c r="CA20" s="30"/>
      <c r="CB20" s="30"/>
      <c r="CC20" s="30"/>
      <c r="CD20" s="30"/>
      <c r="CE20" s="30"/>
      <c r="CF20" s="30"/>
      <c r="CG20" s="30"/>
      <c r="CH20" s="30"/>
      <c r="CI20" s="30"/>
      <c r="CJ20" s="30"/>
      <c r="CK20" s="30"/>
      <c r="CL20" s="30"/>
      <c r="CM20" s="30"/>
      <c r="CN20" s="30"/>
      <c r="CO20" s="30"/>
      <c r="CP20" s="30"/>
      <c r="CQ20" s="30"/>
      <c r="CR20" s="30"/>
      <c r="CS20" s="30"/>
      <c r="CT20" s="30"/>
      <c r="CU20" s="30"/>
      <c r="CV20" s="30"/>
      <c r="CW20" s="30"/>
      <c r="CX20" s="30"/>
      <c r="CY20" s="30"/>
      <c r="CZ20" s="30"/>
      <c r="DA20" s="30"/>
      <c r="DB20" s="30"/>
      <c r="DC20" s="30"/>
      <c r="DD20" s="30"/>
      <c r="DE20" s="30"/>
      <c r="DF20" s="30"/>
    </row>
    <row r="21" spans="1:111" ht="112.5" customHeight="1" x14ac:dyDescent="0.25">
      <c r="A21" s="79"/>
      <c r="B21" s="70" t="s">
        <v>7</v>
      </c>
      <c r="C21" s="70" t="s">
        <v>8</v>
      </c>
      <c r="D21" s="70" t="s">
        <v>9</v>
      </c>
      <c r="E21" s="70" t="s">
        <v>10</v>
      </c>
      <c r="F21" s="70" t="s">
        <v>11</v>
      </c>
      <c r="G21" s="70" t="s">
        <v>12</v>
      </c>
      <c r="H21" s="70" t="s">
        <v>13</v>
      </c>
      <c r="I21" s="70" t="s">
        <v>14</v>
      </c>
      <c r="J21" s="70" t="s">
        <v>15</v>
      </c>
      <c r="K21" s="70" t="s">
        <v>16</v>
      </c>
      <c r="L21" s="70" t="s">
        <v>17</v>
      </c>
      <c r="M21" s="70" t="s">
        <v>18</v>
      </c>
      <c r="N21" s="71" t="s">
        <v>1</v>
      </c>
      <c r="O21" s="229" t="s">
        <v>95</v>
      </c>
      <c r="P21" s="229" t="s">
        <v>96</v>
      </c>
      <c r="Q21" s="232" t="s">
        <v>58</v>
      </c>
      <c r="R21" s="235" t="s">
        <v>97</v>
      </c>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0"/>
      <c r="BX21" s="30"/>
      <c r="BY21" s="30"/>
      <c r="BZ21" s="30"/>
      <c r="CA21" s="30"/>
      <c r="CB21" s="30"/>
      <c r="CC21" s="30"/>
      <c r="CD21" s="30"/>
      <c r="CE21" s="30"/>
      <c r="CF21" s="30"/>
      <c r="CG21" s="30"/>
      <c r="CH21" s="30"/>
      <c r="CI21" s="30"/>
      <c r="CJ21" s="30"/>
      <c r="CK21" s="30"/>
      <c r="CL21" s="30"/>
      <c r="CM21" s="30"/>
      <c r="CN21" s="30"/>
      <c r="CO21" s="30"/>
      <c r="CP21" s="30"/>
      <c r="CQ21" s="30"/>
      <c r="CR21" s="30"/>
      <c r="CS21" s="30"/>
      <c r="CT21" s="30"/>
      <c r="CU21" s="30"/>
      <c r="CV21" s="30"/>
      <c r="CW21" s="30"/>
      <c r="CX21" s="30"/>
      <c r="CY21" s="30"/>
      <c r="CZ21" s="30"/>
      <c r="DA21" s="30"/>
      <c r="DB21" s="30"/>
      <c r="DC21" s="30"/>
      <c r="DD21" s="30"/>
      <c r="DE21" s="30"/>
      <c r="DF21" s="30"/>
    </row>
    <row r="22" spans="1:111" x14ac:dyDescent="0.25">
      <c r="A22" s="79" t="s">
        <v>2</v>
      </c>
      <c r="B22" s="88">
        <f>K12+($B$5*3)</f>
        <v>103750</v>
      </c>
      <c r="C22" s="88"/>
      <c r="D22" s="88"/>
      <c r="E22" s="88">
        <f>B22+($B$5*3)</f>
        <v>107500</v>
      </c>
      <c r="F22" s="88"/>
      <c r="G22" s="88"/>
      <c r="H22" s="88">
        <f>E22+($B$5*3)</f>
        <v>111250</v>
      </c>
      <c r="I22" s="88"/>
      <c r="J22" s="88"/>
      <c r="K22" s="88">
        <f>H22+($B$5*3)</f>
        <v>115000</v>
      </c>
      <c r="L22" s="88"/>
      <c r="M22" s="88"/>
      <c r="N22" s="6">
        <f t="shared" ref="N22:N27" si="3">SUM(B22:M22)</f>
        <v>437500</v>
      </c>
      <c r="O22" s="230"/>
      <c r="P22" s="230"/>
      <c r="Q22" s="233"/>
      <c r="R22" s="236"/>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c r="CQ22" s="30"/>
      <c r="CR22" s="30"/>
      <c r="CS22" s="30"/>
      <c r="CT22" s="30"/>
      <c r="CU22" s="30"/>
      <c r="CV22" s="30"/>
      <c r="CW22" s="30"/>
      <c r="CX22" s="30"/>
      <c r="CY22" s="30"/>
      <c r="CZ22" s="30"/>
      <c r="DA22" s="30"/>
      <c r="DB22" s="30"/>
      <c r="DC22" s="30"/>
      <c r="DD22" s="30"/>
      <c r="DE22" s="30"/>
      <c r="DF22" s="30"/>
    </row>
    <row r="23" spans="1:111" x14ac:dyDescent="0.25">
      <c r="A23" s="79" t="s">
        <v>3</v>
      </c>
      <c r="B23" s="88"/>
      <c r="C23" s="88">
        <f>L13+($B$5*3)</f>
        <v>103750</v>
      </c>
      <c r="D23" s="88"/>
      <c r="E23" s="88"/>
      <c r="F23" s="88">
        <f>C23+($B$5*3)</f>
        <v>107500</v>
      </c>
      <c r="G23" s="88"/>
      <c r="H23" s="88"/>
      <c r="I23" s="88">
        <f>F23+($B$5*3)</f>
        <v>111250</v>
      </c>
      <c r="J23" s="88"/>
      <c r="K23" s="88"/>
      <c r="L23" s="88">
        <f>I23+($B$5*3)</f>
        <v>115000</v>
      </c>
      <c r="M23" s="88"/>
      <c r="N23" s="6">
        <f t="shared" si="3"/>
        <v>437500</v>
      </c>
      <c r="O23" s="230"/>
      <c r="P23" s="230"/>
      <c r="Q23" s="233"/>
      <c r="R23" s="236"/>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c r="CN23" s="30"/>
      <c r="CO23" s="30"/>
      <c r="CP23" s="30"/>
      <c r="CQ23" s="30"/>
      <c r="CR23" s="30"/>
      <c r="CS23" s="30"/>
      <c r="CT23" s="30"/>
      <c r="CU23" s="30"/>
      <c r="CV23" s="30"/>
      <c r="CW23" s="30"/>
      <c r="CX23" s="30"/>
      <c r="CY23" s="30"/>
      <c r="CZ23" s="30"/>
      <c r="DA23" s="30"/>
      <c r="DB23" s="30"/>
      <c r="DC23" s="30"/>
      <c r="DD23" s="30"/>
      <c r="DE23" s="30"/>
      <c r="DF23" s="30"/>
    </row>
    <row r="24" spans="1:111" x14ac:dyDescent="0.25">
      <c r="A24" s="79" t="s">
        <v>4</v>
      </c>
      <c r="B24" s="88"/>
      <c r="C24" s="88"/>
      <c r="D24" s="88">
        <f>M14+($B$5*3)</f>
        <v>103750</v>
      </c>
      <c r="E24" s="88"/>
      <c r="F24" s="88"/>
      <c r="G24" s="88">
        <f>D24+($B$5*3)</f>
        <v>107500</v>
      </c>
      <c r="H24" s="88"/>
      <c r="I24" s="88"/>
      <c r="J24" s="88">
        <f>G24+($B$5*3)</f>
        <v>111250</v>
      </c>
      <c r="K24" s="88"/>
      <c r="L24" s="88"/>
      <c r="M24" s="88">
        <f>J24+($B$5*3)</f>
        <v>115000</v>
      </c>
      <c r="N24" s="6">
        <f t="shared" si="3"/>
        <v>437500</v>
      </c>
      <c r="O24" s="231"/>
      <c r="P24" s="231"/>
      <c r="Q24" s="233"/>
      <c r="R24" s="236"/>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c r="CN24" s="30"/>
      <c r="CO24" s="30"/>
      <c r="CP24" s="30"/>
      <c r="CQ24" s="30"/>
      <c r="CR24" s="30"/>
      <c r="CS24" s="30"/>
      <c r="CT24" s="30"/>
      <c r="CU24" s="30"/>
      <c r="CV24" s="30"/>
      <c r="CW24" s="30"/>
      <c r="CX24" s="30"/>
      <c r="CY24" s="30"/>
      <c r="CZ24" s="30"/>
      <c r="DA24" s="30"/>
      <c r="DB24" s="30"/>
      <c r="DC24" s="30"/>
      <c r="DD24" s="30"/>
      <c r="DE24" s="30"/>
      <c r="DF24" s="30"/>
    </row>
    <row r="25" spans="1:111" x14ac:dyDescent="0.25">
      <c r="A25" s="80" t="str">
        <f>'2 Months MMP'!A24</f>
        <v xml:space="preserve">Total for ARV Treatment Stock for  Multi-Month Prescribing </v>
      </c>
      <c r="B25" s="72">
        <f>SUM(B22:B24)</f>
        <v>103750</v>
      </c>
      <c r="C25" s="72">
        <f t="shared" ref="C25:M25" si="4">SUM(C22:C24)</f>
        <v>103750</v>
      </c>
      <c r="D25" s="72">
        <f t="shared" si="4"/>
        <v>103750</v>
      </c>
      <c r="E25" s="72">
        <f t="shared" si="4"/>
        <v>107500</v>
      </c>
      <c r="F25" s="72">
        <f t="shared" si="4"/>
        <v>107500</v>
      </c>
      <c r="G25" s="72">
        <f t="shared" si="4"/>
        <v>107500</v>
      </c>
      <c r="H25" s="72">
        <f t="shared" si="4"/>
        <v>111250</v>
      </c>
      <c r="I25" s="72">
        <f t="shared" si="4"/>
        <v>111250</v>
      </c>
      <c r="J25" s="72">
        <f>SUM(J23:J24)</f>
        <v>111250</v>
      </c>
      <c r="K25" s="72">
        <f t="shared" si="4"/>
        <v>115000</v>
      </c>
      <c r="L25" s="72">
        <f t="shared" si="4"/>
        <v>115000</v>
      </c>
      <c r="M25" s="72">
        <f t="shared" si="4"/>
        <v>115000</v>
      </c>
      <c r="N25" s="6">
        <f t="shared" si="3"/>
        <v>1312500</v>
      </c>
      <c r="O25" s="85">
        <f>SUM(N25-(B25*12))</f>
        <v>67500</v>
      </c>
      <c r="P25" s="86">
        <f>O25/B25</f>
        <v>0.6506024096385542</v>
      </c>
      <c r="Q25" s="234"/>
      <c r="R25" s="236"/>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c r="CN25" s="30"/>
      <c r="CO25" s="30"/>
      <c r="CP25" s="30"/>
      <c r="CQ25" s="30"/>
      <c r="CR25" s="30"/>
      <c r="CS25" s="30"/>
      <c r="CT25" s="30"/>
      <c r="CU25" s="30"/>
      <c r="CV25" s="30"/>
      <c r="CW25" s="30"/>
      <c r="CX25" s="30"/>
      <c r="CY25" s="30"/>
      <c r="CZ25" s="30"/>
      <c r="DA25" s="30"/>
      <c r="DB25" s="30"/>
      <c r="DC25" s="30"/>
      <c r="DD25" s="30"/>
      <c r="DE25" s="30"/>
      <c r="DF25" s="30"/>
    </row>
    <row r="26" spans="1:111" x14ac:dyDescent="0.25">
      <c r="A26" s="81" t="s">
        <v>82</v>
      </c>
      <c r="B26" s="77">
        <f>$C$5</f>
        <v>2916.6666666666665</v>
      </c>
      <c r="C26" s="78">
        <f>$C$5*2</f>
        <v>5833.333333333333</v>
      </c>
      <c r="D26" s="78">
        <f>$C$5*3</f>
        <v>8750</v>
      </c>
      <c r="E26" s="78">
        <f>$C$5*4</f>
        <v>11666.666666666666</v>
      </c>
      <c r="F26" s="78">
        <f>$C$5*5</f>
        <v>14583.333333333332</v>
      </c>
      <c r="G26" s="78">
        <f>$C$5*6</f>
        <v>17500</v>
      </c>
      <c r="H26" s="78">
        <f>$C$5*7</f>
        <v>20416.666666666664</v>
      </c>
      <c r="I26" s="78">
        <f>$C$5*8</f>
        <v>23333.333333333332</v>
      </c>
      <c r="J26" s="78">
        <f>$C$5*9</f>
        <v>26250</v>
      </c>
      <c r="K26" s="78">
        <f>$C$5*10</f>
        <v>29166.666666666664</v>
      </c>
      <c r="L26" s="78">
        <f>$C$5*11</f>
        <v>32083.333333333332</v>
      </c>
      <c r="M26" s="78">
        <f>$C$5*12</f>
        <v>35000</v>
      </c>
      <c r="N26" s="87">
        <f t="shared" si="3"/>
        <v>227500</v>
      </c>
      <c r="O26" s="9"/>
      <c r="P26" s="10"/>
      <c r="Q26" s="9">
        <f>N26</f>
        <v>227500</v>
      </c>
      <c r="R26" s="236"/>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c r="CN26" s="30"/>
      <c r="CO26" s="30"/>
      <c r="CP26" s="30"/>
      <c r="CQ26" s="30"/>
      <c r="CR26" s="30"/>
      <c r="CS26" s="30"/>
      <c r="CT26" s="30"/>
      <c r="CU26" s="30"/>
      <c r="CV26" s="30"/>
      <c r="CW26" s="30"/>
      <c r="CX26" s="30"/>
      <c r="CY26" s="30"/>
      <c r="CZ26" s="30"/>
      <c r="DA26" s="30"/>
      <c r="DB26" s="30"/>
      <c r="DC26" s="30"/>
      <c r="DD26" s="30"/>
      <c r="DE26" s="30"/>
      <c r="DF26" s="30"/>
    </row>
    <row r="27" spans="1:111" x14ac:dyDescent="0.25">
      <c r="A27" s="81" t="str">
        <f>'2 Months MMP'!A26</f>
        <v>New Patients from Previous Year not on Multi-Month Prescribing Yet</v>
      </c>
      <c r="B27" s="9">
        <f t="shared" ref="B27:M27" si="5">$M$16-B16</f>
        <v>13750</v>
      </c>
      <c r="C27" s="9">
        <f t="shared" si="5"/>
        <v>12500</v>
      </c>
      <c r="D27" s="9">
        <f t="shared" si="5"/>
        <v>11250</v>
      </c>
      <c r="E27" s="9">
        <f t="shared" si="5"/>
        <v>10000</v>
      </c>
      <c r="F27" s="9">
        <f t="shared" si="5"/>
        <v>8750</v>
      </c>
      <c r="G27" s="9">
        <f t="shared" si="5"/>
        <v>7500</v>
      </c>
      <c r="H27" s="9">
        <f t="shared" si="5"/>
        <v>6250</v>
      </c>
      <c r="I27" s="9">
        <f t="shared" si="5"/>
        <v>5000</v>
      </c>
      <c r="J27" s="9">
        <f t="shared" si="5"/>
        <v>3750</v>
      </c>
      <c r="K27" s="9">
        <f t="shared" si="5"/>
        <v>2500</v>
      </c>
      <c r="L27" s="9">
        <f t="shared" si="5"/>
        <v>1250</v>
      </c>
      <c r="M27" s="9">
        <f t="shared" si="5"/>
        <v>0</v>
      </c>
      <c r="N27" s="9">
        <f t="shared" si="3"/>
        <v>82500</v>
      </c>
      <c r="O27" s="84"/>
      <c r="P27" s="84"/>
      <c r="Q27" s="9">
        <f>N27</f>
        <v>82500</v>
      </c>
      <c r="R27" s="237"/>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c r="BT27" s="30"/>
      <c r="BU27" s="30"/>
      <c r="BV27" s="30"/>
      <c r="BW27" s="30"/>
      <c r="BX27" s="30"/>
      <c r="BY27" s="30"/>
      <c r="BZ27" s="30"/>
      <c r="CA27" s="30"/>
      <c r="CB27" s="30"/>
      <c r="CC27" s="30"/>
      <c r="CD27" s="30"/>
      <c r="CE27" s="30"/>
      <c r="CF27" s="30"/>
      <c r="CG27" s="30"/>
      <c r="CH27" s="30"/>
      <c r="CI27" s="30"/>
      <c r="CJ27" s="30"/>
      <c r="CK27" s="30"/>
      <c r="CL27" s="30"/>
      <c r="CM27" s="30"/>
      <c r="CN27" s="30"/>
      <c r="CO27" s="30"/>
      <c r="CP27" s="30"/>
      <c r="CQ27" s="30"/>
      <c r="CR27" s="30"/>
      <c r="CS27" s="30"/>
      <c r="CT27" s="30"/>
      <c r="CU27" s="30"/>
      <c r="CV27" s="30"/>
      <c r="CW27" s="30"/>
      <c r="CX27" s="30"/>
      <c r="CY27" s="30"/>
      <c r="CZ27" s="30"/>
      <c r="DA27" s="30"/>
      <c r="DB27" s="30"/>
      <c r="DC27" s="30"/>
      <c r="DD27" s="30"/>
      <c r="DE27" s="30"/>
      <c r="DF27" s="30"/>
    </row>
    <row r="28" spans="1:111" x14ac:dyDescent="0.25">
      <c r="A28" s="82" t="str">
        <f>'2 Months MMP'!A27</f>
        <v>Grand Total (Multi-Month and Treat All)</v>
      </c>
      <c r="B28" s="11">
        <f t="shared" ref="B28:Q28" si="6">SUM(B25,B26,B27)</f>
        <v>120416.66666666667</v>
      </c>
      <c r="C28" s="11">
        <f t="shared" si="6"/>
        <v>122083.33333333333</v>
      </c>
      <c r="D28" s="11">
        <f t="shared" si="6"/>
        <v>123750</v>
      </c>
      <c r="E28" s="11">
        <f t="shared" si="6"/>
        <v>129166.66666666667</v>
      </c>
      <c r="F28" s="11">
        <f t="shared" si="6"/>
        <v>130833.33333333333</v>
      </c>
      <c r="G28" s="11">
        <f t="shared" si="6"/>
        <v>132500</v>
      </c>
      <c r="H28" s="11">
        <f t="shared" si="6"/>
        <v>137916.66666666666</v>
      </c>
      <c r="I28" s="11">
        <f t="shared" si="6"/>
        <v>139583.33333333334</v>
      </c>
      <c r="J28" s="11">
        <f t="shared" si="6"/>
        <v>141250</v>
      </c>
      <c r="K28" s="11">
        <f t="shared" si="6"/>
        <v>146666.66666666666</v>
      </c>
      <c r="L28" s="11">
        <f t="shared" si="6"/>
        <v>148333.33333333334</v>
      </c>
      <c r="M28" s="11">
        <f t="shared" si="6"/>
        <v>150000</v>
      </c>
      <c r="N28" s="11">
        <f t="shared" si="6"/>
        <v>1622500</v>
      </c>
      <c r="O28" s="11"/>
      <c r="P28" s="11"/>
      <c r="Q28" s="77">
        <f t="shared" si="6"/>
        <v>310000</v>
      </c>
      <c r="R28" s="12">
        <f>(O25+Q26+Q27)/B28</f>
        <v>3.1349480968858132</v>
      </c>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c r="BT28" s="30"/>
      <c r="BU28" s="30"/>
      <c r="BV28" s="30"/>
      <c r="BW28" s="30"/>
      <c r="BX28" s="30"/>
      <c r="BY28" s="30"/>
      <c r="BZ28" s="30"/>
      <c r="CA28" s="30"/>
      <c r="CB28" s="30"/>
      <c r="CC28" s="30"/>
      <c r="CD28" s="30"/>
      <c r="CE28" s="30"/>
      <c r="CF28" s="30"/>
      <c r="CG28" s="30"/>
      <c r="CH28" s="30"/>
      <c r="CI28" s="30"/>
      <c r="CJ28" s="30"/>
      <c r="CK28" s="30"/>
      <c r="CL28" s="30"/>
      <c r="CM28" s="30"/>
      <c r="CN28" s="30"/>
      <c r="CO28" s="30"/>
      <c r="CP28" s="30"/>
      <c r="CQ28" s="30"/>
      <c r="CR28" s="30"/>
      <c r="CS28" s="30"/>
      <c r="CT28" s="30"/>
      <c r="CU28" s="30"/>
      <c r="CV28" s="30"/>
      <c r="CW28" s="30"/>
      <c r="CX28" s="30"/>
      <c r="CY28" s="30"/>
      <c r="CZ28" s="30"/>
      <c r="DA28" s="30"/>
      <c r="DB28" s="30"/>
      <c r="DC28" s="30"/>
      <c r="DD28" s="30"/>
      <c r="DE28" s="30"/>
      <c r="DF28" s="30"/>
    </row>
    <row r="29" spans="1:111" x14ac:dyDescent="0.25">
      <c r="A29" s="243"/>
      <c r="B29" s="244"/>
      <c r="C29" s="244"/>
      <c r="D29" s="244"/>
      <c r="E29" s="244"/>
      <c r="F29" s="244"/>
      <c r="G29" s="244"/>
      <c r="H29" s="244"/>
      <c r="I29" s="244"/>
      <c r="J29" s="244"/>
      <c r="K29" s="244"/>
      <c r="L29" s="244"/>
      <c r="M29" s="244"/>
      <c r="N29" s="244"/>
      <c r="O29" s="244"/>
      <c r="P29" s="244"/>
      <c r="Q29" s="244"/>
      <c r="R29" s="245"/>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0"/>
      <c r="BV29" s="30"/>
      <c r="BW29" s="30"/>
      <c r="BX29" s="30"/>
      <c r="BY29" s="30"/>
      <c r="BZ29" s="30"/>
      <c r="CA29" s="30"/>
      <c r="CB29" s="30"/>
      <c r="CC29" s="30"/>
      <c r="CD29" s="30"/>
      <c r="CE29" s="30"/>
      <c r="CF29" s="30"/>
      <c r="CG29" s="30"/>
      <c r="CH29" s="30"/>
      <c r="CI29" s="30"/>
      <c r="CJ29" s="30"/>
      <c r="CK29" s="30"/>
      <c r="CL29" s="30"/>
      <c r="CM29" s="30"/>
      <c r="CN29" s="30"/>
      <c r="CO29" s="30"/>
      <c r="CP29" s="30"/>
      <c r="CQ29" s="30"/>
      <c r="CR29" s="30"/>
      <c r="CS29" s="30"/>
      <c r="CT29" s="30"/>
      <c r="CU29" s="30"/>
      <c r="CV29" s="30"/>
      <c r="CW29" s="30"/>
      <c r="CX29" s="30"/>
      <c r="CY29" s="30"/>
      <c r="CZ29" s="30"/>
      <c r="DA29" s="30"/>
      <c r="DB29" s="30"/>
      <c r="DC29" s="30"/>
      <c r="DD29" s="30"/>
      <c r="DE29" s="30"/>
      <c r="DF29" s="30"/>
    </row>
    <row r="30" spans="1:111" x14ac:dyDescent="0.25">
      <c r="A30" s="239" t="s">
        <v>79</v>
      </c>
      <c r="B30" s="241"/>
      <c r="C30" s="241"/>
      <c r="D30" s="241"/>
      <c r="E30" s="241"/>
      <c r="F30" s="241"/>
      <c r="G30" s="241"/>
      <c r="H30" s="241"/>
      <c r="I30" s="241"/>
      <c r="J30" s="241"/>
      <c r="K30" s="241"/>
      <c r="L30" s="241"/>
      <c r="M30" s="241"/>
      <c r="N30" s="241"/>
      <c r="O30" s="241"/>
      <c r="P30" s="241"/>
      <c r="Q30" s="241"/>
      <c r="R30" s="242"/>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c r="CN30" s="30"/>
      <c r="CO30" s="30"/>
      <c r="CP30" s="30"/>
      <c r="CQ30" s="30"/>
      <c r="CR30" s="30"/>
      <c r="CS30" s="30"/>
      <c r="CT30" s="30"/>
      <c r="CU30" s="30"/>
      <c r="CV30" s="30"/>
      <c r="CW30" s="30"/>
      <c r="CX30" s="30"/>
      <c r="CY30" s="30"/>
      <c r="CZ30" s="30"/>
      <c r="DA30" s="30"/>
      <c r="DB30" s="30"/>
      <c r="DC30" s="30"/>
      <c r="DD30" s="30"/>
      <c r="DE30" s="30"/>
      <c r="DF30" s="30"/>
    </row>
    <row r="31" spans="1:111" ht="89.1" customHeight="1" x14ac:dyDescent="0.25">
      <c r="A31" s="79"/>
      <c r="B31" s="70" t="s">
        <v>7</v>
      </c>
      <c r="C31" s="70" t="s">
        <v>8</v>
      </c>
      <c r="D31" s="70" t="s">
        <v>9</v>
      </c>
      <c r="E31" s="70" t="s">
        <v>10</v>
      </c>
      <c r="F31" s="70" t="s">
        <v>11</v>
      </c>
      <c r="G31" s="70" t="s">
        <v>12</v>
      </c>
      <c r="H31" s="70" t="s">
        <v>13</v>
      </c>
      <c r="I31" s="70" t="s">
        <v>14</v>
      </c>
      <c r="J31" s="70" t="s">
        <v>15</v>
      </c>
      <c r="K31" s="70" t="s">
        <v>16</v>
      </c>
      <c r="L31" s="70" t="s">
        <v>17</v>
      </c>
      <c r="M31" s="70" t="s">
        <v>18</v>
      </c>
      <c r="N31" s="71" t="s">
        <v>1</v>
      </c>
      <c r="O31" s="229" t="s">
        <v>95</v>
      </c>
      <c r="P31" s="229" t="s">
        <v>96</v>
      </c>
      <c r="Q31" s="232" t="s">
        <v>58</v>
      </c>
      <c r="R31" s="235" t="s">
        <v>97</v>
      </c>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c r="DA31" s="30"/>
      <c r="DB31" s="30"/>
      <c r="DC31" s="30"/>
      <c r="DD31" s="30"/>
      <c r="DE31" s="30"/>
      <c r="DF31" s="30"/>
    </row>
    <row r="32" spans="1:111" x14ac:dyDescent="0.25">
      <c r="A32" s="79" t="s">
        <v>2</v>
      </c>
      <c r="B32" s="88">
        <f>K22+($C$5*3)</f>
        <v>123750</v>
      </c>
      <c r="C32" s="88"/>
      <c r="D32" s="88"/>
      <c r="E32" s="88">
        <f>B32+($C$5*3)</f>
        <v>132500</v>
      </c>
      <c r="F32" s="88"/>
      <c r="G32" s="88"/>
      <c r="H32" s="88">
        <f>E32+($C$5*3)</f>
        <v>141250</v>
      </c>
      <c r="I32" s="88"/>
      <c r="J32" s="88"/>
      <c r="K32" s="88">
        <f>H32+($C$5*3)</f>
        <v>150000</v>
      </c>
      <c r="L32" s="88"/>
      <c r="M32" s="88"/>
      <c r="N32" s="6">
        <f t="shared" ref="N32:N37" si="7">SUM(B32:M32)</f>
        <v>547500</v>
      </c>
      <c r="O32" s="230"/>
      <c r="P32" s="230"/>
      <c r="Q32" s="233"/>
      <c r="R32" s="236"/>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30"/>
      <c r="BS32" s="30"/>
      <c r="BT32" s="30"/>
      <c r="BU32" s="30"/>
      <c r="BV32" s="30"/>
      <c r="BW32" s="30"/>
      <c r="BX32" s="30"/>
      <c r="BY32" s="30"/>
      <c r="BZ32" s="30"/>
      <c r="CA32" s="30"/>
      <c r="CB32" s="30"/>
      <c r="CC32" s="30"/>
      <c r="CD32" s="30"/>
      <c r="CE32" s="30"/>
      <c r="CF32" s="30"/>
      <c r="CG32" s="30"/>
      <c r="CH32" s="30"/>
      <c r="CI32" s="30"/>
      <c r="CJ32" s="30"/>
      <c r="CK32" s="30"/>
      <c r="CL32" s="30"/>
      <c r="CM32" s="30"/>
      <c r="CN32" s="30"/>
      <c r="CO32" s="30"/>
      <c r="CP32" s="30"/>
      <c r="CQ32" s="30"/>
      <c r="CR32" s="30"/>
      <c r="CS32" s="30"/>
      <c r="CT32" s="30"/>
      <c r="CU32" s="30"/>
      <c r="CV32" s="30"/>
      <c r="CW32" s="30"/>
      <c r="CX32" s="30"/>
      <c r="CY32" s="30"/>
      <c r="CZ32" s="30"/>
      <c r="DA32" s="30"/>
      <c r="DB32" s="30"/>
      <c r="DC32" s="30"/>
      <c r="DD32" s="30"/>
      <c r="DE32" s="30"/>
      <c r="DF32" s="30"/>
    </row>
    <row r="33" spans="1:110" x14ac:dyDescent="0.25">
      <c r="A33" s="79" t="s">
        <v>3</v>
      </c>
      <c r="B33" s="15"/>
      <c r="C33" s="88">
        <f>L23+($C$5*3)</f>
        <v>123750</v>
      </c>
      <c r="D33" s="88"/>
      <c r="E33" s="88"/>
      <c r="F33" s="88">
        <f>C33+($C$5*3)</f>
        <v>132500</v>
      </c>
      <c r="G33" s="88"/>
      <c r="H33" s="88"/>
      <c r="I33" s="88">
        <f>F33+($C$5*3)</f>
        <v>141250</v>
      </c>
      <c r="J33" s="88"/>
      <c r="K33" s="88"/>
      <c r="L33" s="88">
        <f>I33+($C$5*3)</f>
        <v>150000</v>
      </c>
      <c r="M33" s="88"/>
      <c r="N33" s="6">
        <f t="shared" si="7"/>
        <v>547500</v>
      </c>
      <c r="O33" s="230"/>
      <c r="P33" s="230"/>
      <c r="Q33" s="233"/>
      <c r="R33" s="236"/>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c r="CM33" s="30"/>
      <c r="CN33" s="30"/>
      <c r="CO33" s="30"/>
      <c r="CP33" s="30"/>
      <c r="CQ33" s="30"/>
      <c r="CR33" s="30"/>
      <c r="CS33" s="30"/>
      <c r="CT33" s="30"/>
      <c r="CU33" s="30"/>
      <c r="CV33" s="30"/>
      <c r="CW33" s="30"/>
      <c r="CX33" s="30"/>
      <c r="CY33" s="30"/>
      <c r="CZ33" s="30"/>
      <c r="DA33" s="30"/>
      <c r="DB33" s="30"/>
      <c r="DC33" s="30"/>
      <c r="DD33" s="30"/>
      <c r="DE33" s="30"/>
      <c r="DF33" s="30"/>
    </row>
    <row r="34" spans="1:110" x14ac:dyDescent="0.25">
      <c r="A34" s="79" t="s">
        <v>4</v>
      </c>
      <c r="B34" s="15"/>
      <c r="C34" s="15"/>
      <c r="D34" s="88">
        <f>M24+($C$5*3)</f>
        <v>123750</v>
      </c>
      <c r="E34" s="88"/>
      <c r="F34" s="88"/>
      <c r="G34" s="88">
        <f>D34+($C$5*3)</f>
        <v>132500</v>
      </c>
      <c r="H34" s="88"/>
      <c r="I34" s="88"/>
      <c r="J34" s="88">
        <f>G34+($C$5*3)</f>
        <v>141250</v>
      </c>
      <c r="K34" s="88"/>
      <c r="L34" s="88"/>
      <c r="M34" s="88">
        <f>J34+($C$5*3)</f>
        <v>150000</v>
      </c>
      <c r="N34" s="6">
        <f t="shared" si="7"/>
        <v>547500</v>
      </c>
      <c r="O34" s="231"/>
      <c r="P34" s="231"/>
      <c r="Q34" s="233"/>
      <c r="R34" s="236"/>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c r="DA34" s="30"/>
      <c r="DB34" s="30"/>
      <c r="DC34" s="30"/>
      <c r="DD34" s="30"/>
      <c r="DE34" s="30"/>
      <c r="DF34" s="30"/>
    </row>
    <row r="35" spans="1:110" x14ac:dyDescent="0.25">
      <c r="A35" s="80" t="str">
        <f>'2 Months MMP'!A34</f>
        <v xml:space="preserve">Total for ARV Treatment Stock for  Multi-Month Prescribing </v>
      </c>
      <c r="B35" s="72">
        <f>SUM(B32:B34)</f>
        <v>123750</v>
      </c>
      <c r="C35" s="72">
        <f t="shared" ref="C35:I35" si="8">SUM(C32:C34)</f>
        <v>123750</v>
      </c>
      <c r="D35" s="72">
        <f t="shared" si="8"/>
        <v>123750</v>
      </c>
      <c r="E35" s="72">
        <f t="shared" si="8"/>
        <v>132500</v>
      </c>
      <c r="F35" s="72">
        <f t="shared" si="8"/>
        <v>132500</v>
      </c>
      <c r="G35" s="72">
        <f t="shared" si="8"/>
        <v>132500</v>
      </c>
      <c r="H35" s="72">
        <f t="shared" si="8"/>
        <v>141250</v>
      </c>
      <c r="I35" s="72">
        <f t="shared" si="8"/>
        <v>141250</v>
      </c>
      <c r="J35" s="72">
        <f>SUM(J33:J34)</f>
        <v>141250</v>
      </c>
      <c r="K35" s="72">
        <f>SUM(K32:K34)</f>
        <v>150000</v>
      </c>
      <c r="L35" s="72">
        <f>SUM(L32:L34)</f>
        <v>150000</v>
      </c>
      <c r="M35" s="72">
        <f>SUM(M32:M34)</f>
        <v>150000</v>
      </c>
      <c r="N35" s="6">
        <f t="shared" si="7"/>
        <v>1642500</v>
      </c>
      <c r="O35" s="85">
        <f>SUM(N35-(B35*12))</f>
        <v>157500</v>
      </c>
      <c r="P35" s="86">
        <f>O35/B35</f>
        <v>1.2727272727272727</v>
      </c>
      <c r="Q35" s="234"/>
      <c r="R35" s="236"/>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c r="DA35" s="30"/>
      <c r="DB35" s="30"/>
      <c r="DC35" s="30"/>
      <c r="DD35" s="30"/>
      <c r="DE35" s="30"/>
      <c r="DF35" s="30"/>
    </row>
    <row r="36" spans="1:110" x14ac:dyDescent="0.25">
      <c r="A36" s="81" t="s">
        <v>82</v>
      </c>
      <c r="B36" s="77">
        <f>D5</f>
        <v>1000</v>
      </c>
      <c r="C36" s="78">
        <f>$D$5*2</f>
        <v>2000</v>
      </c>
      <c r="D36" s="78">
        <f>$D$5*3</f>
        <v>3000</v>
      </c>
      <c r="E36" s="78">
        <f>$D$5*4</f>
        <v>4000</v>
      </c>
      <c r="F36" s="78">
        <f>$D$5*5</f>
        <v>5000</v>
      </c>
      <c r="G36" s="78">
        <f>$D$5*6</f>
        <v>6000</v>
      </c>
      <c r="H36" s="78">
        <f>$D$5*7</f>
        <v>7000</v>
      </c>
      <c r="I36" s="78">
        <f>$D$5*8</f>
        <v>8000</v>
      </c>
      <c r="J36" s="78">
        <f>$D$5*9</f>
        <v>9000</v>
      </c>
      <c r="K36" s="78">
        <f>$D$5*10</f>
        <v>10000</v>
      </c>
      <c r="L36" s="78">
        <f>$D$5*11</f>
        <v>11000</v>
      </c>
      <c r="M36" s="78">
        <f>$D$5*12</f>
        <v>12000</v>
      </c>
      <c r="N36" s="87">
        <f t="shared" si="7"/>
        <v>78000</v>
      </c>
      <c r="O36" s="9"/>
      <c r="P36" s="10"/>
      <c r="Q36" s="9">
        <f>N36</f>
        <v>78000</v>
      </c>
      <c r="R36" s="236"/>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30"/>
      <c r="CW36" s="30"/>
      <c r="CX36" s="30"/>
      <c r="CY36" s="30"/>
      <c r="CZ36" s="30"/>
      <c r="DA36" s="30"/>
      <c r="DB36" s="30"/>
      <c r="DC36" s="30"/>
      <c r="DD36" s="30"/>
      <c r="DE36" s="30"/>
      <c r="DF36" s="30"/>
    </row>
    <row r="37" spans="1:110" x14ac:dyDescent="0.25">
      <c r="A37" s="81" t="str">
        <f>'2 Months MMP'!A36</f>
        <v>New Patients from Previous Year not on Multi-Month Prescribing Yet</v>
      </c>
      <c r="B37" s="9">
        <f t="shared" ref="B37:M37" si="9">$M$26-B26</f>
        <v>32083.333333333332</v>
      </c>
      <c r="C37" s="9">
        <f t="shared" si="9"/>
        <v>29166.666666666668</v>
      </c>
      <c r="D37" s="9">
        <f t="shared" si="9"/>
        <v>26250</v>
      </c>
      <c r="E37" s="9">
        <f t="shared" si="9"/>
        <v>23333.333333333336</v>
      </c>
      <c r="F37" s="9">
        <f t="shared" si="9"/>
        <v>20416.666666666668</v>
      </c>
      <c r="G37" s="9">
        <f t="shared" si="9"/>
        <v>17500</v>
      </c>
      <c r="H37" s="9">
        <f t="shared" si="9"/>
        <v>14583.333333333336</v>
      </c>
      <c r="I37" s="9">
        <f t="shared" si="9"/>
        <v>11666.666666666668</v>
      </c>
      <c r="J37" s="9">
        <f t="shared" si="9"/>
        <v>8750</v>
      </c>
      <c r="K37" s="9">
        <f t="shared" si="9"/>
        <v>5833.3333333333358</v>
      </c>
      <c r="L37" s="9">
        <f t="shared" si="9"/>
        <v>2916.6666666666679</v>
      </c>
      <c r="M37" s="9">
        <f t="shared" si="9"/>
        <v>0</v>
      </c>
      <c r="N37" s="9">
        <f t="shared" si="7"/>
        <v>192500</v>
      </c>
      <c r="O37" s="9"/>
      <c r="P37" s="10"/>
      <c r="Q37" s="9">
        <f>N37</f>
        <v>192500</v>
      </c>
      <c r="R37" s="237"/>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c r="AZ37" s="30"/>
      <c r="BA37" s="30"/>
      <c r="BB37" s="30"/>
      <c r="BC37" s="30"/>
      <c r="BD37" s="30"/>
      <c r="BE37" s="30"/>
      <c r="BF37" s="30"/>
      <c r="BG37" s="30"/>
      <c r="BH37" s="30"/>
      <c r="BI37" s="30"/>
      <c r="BJ37" s="30"/>
      <c r="BK37" s="30"/>
      <c r="BL37" s="30"/>
      <c r="BM37" s="30"/>
      <c r="BN37" s="30"/>
      <c r="BO37" s="30"/>
      <c r="BP37" s="30"/>
      <c r="BQ37" s="30"/>
      <c r="BR37" s="30"/>
      <c r="BS37" s="30"/>
      <c r="BT37" s="30"/>
      <c r="BU37" s="30"/>
      <c r="BV37" s="30"/>
      <c r="BW37" s="30"/>
      <c r="BX37" s="30"/>
      <c r="BY37" s="30"/>
      <c r="BZ37" s="30"/>
      <c r="CA37" s="30"/>
      <c r="CB37" s="30"/>
      <c r="CC37" s="30"/>
      <c r="CD37" s="30"/>
      <c r="CE37" s="30"/>
      <c r="CF37" s="30"/>
      <c r="CG37" s="30"/>
      <c r="CH37" s="30"/>
      <c r="CI37" s="30"/>
      <c r="CJ37" s="30"/>
      <c r="CK37" s="30"/>
      <c r="CL37" s="30"/>
      <c r="CM37" s="30"/>
      <c r="CN37" s="30"/>
      <c r="CO37" s="30"/>
      <c r="CP37" s="30"/>
      <c r="CQ37" s="30"/>
      <c r="CR37" s="30"/>
      <c r="CS37" s="30"/>
      <c r="CT37" s="30"/>
      <c r="CU37" s="30"/>
      <c r="CV37" s="30"/>
      <c r="CW37" s="30"/>
      <c r="CX37" s="30"/>
      <c r="CY37" s="30"/>
      <c r="CZ37" s="30"/>
      <c r="DA37" s="30"/>
      <c r="DB37" s="30"/>
      <c r="DC37" s="30"/>
      <c r="DD37" s="30"/>
      <c r="DE37" s="30"/>
      <c r="DF37" s="30"/>
    </row>
    <row r="38" spans="1:110" x14ac:dyDescent="0.25">
      <c r="A38" s="82" t="str">
        <f>'2 Months MMP'!A37</f>
        <v>Grand Total (Multi-Month and Treat All)</v>
      </c>
      <c r="B38" s="11">
        <f>SUM(B35,B36,B37)</f>
        <v>156833.33333333334</v>
      </c>
      <c r="C38" s="11">
        <f t="shared" ref="C38:M38" si="10">SUM(C35,C36,C37)</f>
        <v>154916.66666666666</v>
      </c>
      <c r="D38" s="11">
        <f t="shared" si="10"/>
        <v>153000</v>
      </c>
      <c r="E38" s="11">
        <f t="shared" si="10"/>
        <v>159833.33333333334</v>
      </c>
      <c r="F38" s="11">
        <f t="shared" si="10"/>
        <v>157916.66666666666</v>
      </c>
      <c r="G38" s="11">
        <f t="shared" si="10"/>
        <v>156000</v>
      </c>
      <c r="H38" s="11">
        <f t="shared" si="10"/>
        <v>162833.33333333334</v>
      </c>
      <c r="I38" s="11">
        <f t="shared" si="10"/>
        <v>160916.66666666666</v>
      </c>
      <c r="J38" s="11">
        <f t="shared" si="10"/>
        <v>159000</v>
      </c>
      <c r="K38" s="11">
        <f t="shared" si="10"/>
        <v>165833.33333333334</v>
      </c>
      <c r="L38" s="11">
        <f t="shared" si="10"/>
        <v>163916.66666666666</v>
      </c>
      <c r="M38" s="11">
        <f t="shared" si="10"/>
        <v>162000</v>
      </c>
      <c r="N38" s="11">
        <f>SUM(N35, N36, N37)</f>
        <v>1913000</v>
      </c>
      <c r="O38" s="11"/>
      <c r="P38" s="11"/>
      <c r="Q38" s="77">
        <f t="shared" ref="Q38" si="11">SUM(Q35, Q36, Q37)</f>
        <v>270500</v>
      </c>
      <c r="R38" s="12">
        <f>(O35+Q36+Q37)/B38</f>
        <v>2.7290116896918168</v>
      </c>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0"/>
      <c r="AY38" s="30"/>
      <c r="AZ38" s="30"/>
      <c r="BA38" s="30"/>
      <c r="BB38" s="30"/>
      <c r="BC38" s="30"/>
      <c r="BD38" s="30"/>
      <c r="BE38" s="30"/>
      <c r="BF38" s="30"/>
      <c r="BG38" s="30"/>
      <c r="BH38" s="30"/>
      <c r="BI38" s="30"/>
      <c r="BJ38" s="30"/>
      <c r="BK38" s="30"/>
      <c r="BL38" s="30"/>
      <c r="BM38" s="30"/>
      <c r="BN38" s="30"/>
      <c r="BO38" s="30"/>
      <c r="BP38" s="30"/>
      <c r="BQ38" s="30"/>
      <c r="BR38" s="30"/>
      <c r="BS38" s="30"/>
      <c r="BT38" s="30"/>
      <c r="BU38" s="30"/>
      <c r="BV38" s="30"/>
      <c r="BW38" s="30"/>
      <c r="BX38" s="30"/>
      <c r="BY38" s="30"/>
      <c r="BZ38" s="30"/>
      <c r="CA38" s="30"/>
      <c r="CB38" s="30"/>
      <c r="CC38" s="30"/>
      <c r="CD38" s="30"/>
      <c r="CE38" s="30"/>
      <c r="CF38" s="30"/>
      <c r="CG38" s="30"/>
      <c r="CH38" s="30"/>
      <c r="CI38" s="30"/>
      <c r="CJ38" s="30"/>
      <c r="CK38" s="30"/>
      <c r="CL38" s="30"/>
      <c r="CM38" s="30"/>
      <c r="CN38" s="30"/>
      <c r="CO38" s="30"/>
      <c r="CP38" s="30"/>
      <c r="CQ38" s="30"/>
      <c r="CR38" s="30"/>
      <c r="CS38" s="30"/>
      <c r="CT38" s="30"/>
      <c r="CU38" s="30"/>
      <c r="CV38" s="30"/>
      <c r="CW38" s="30"/>
      <c r="CX38" s="30"/>
      <c r="CY38" s="30"/>
      <c r="CZ38" s="30"/>
      <c r="DA38" s="30"/>
      <c r="DB38" s="30"/>
      <c r="DC38" s="30"/>
      <c r="DD38" s="30"/>
      <c r="DE38" s="30"/>
      <c r="DF38" s="30"/>
    </row>
    <row r="39" spans="1:110" x14ac:dyDescent="0.25">
      <c r="A39" s="246"/>
      <c r="B39" s="247"/>
      <c r="C39" s="247"/>
      <c r="D39" s="247"/>
      <c r="E39" s="247"/>
      <c r="F39" s="247"/>
      <c r="G39" s="247"/>
      <c r="H39" s="247"/>
      <c r="I39" s="247"/>
      <c r="J39" s="247"/>
      <c r="K39" s="247"/>
      <c r="L39" s="247"/>
      <c r="M39" s="247"/>
      <c r="N39" s="247"/>
      <c r="O39" s="247"/>
      <c r="P39" s="247"/>
      <c r="Q39" s="247"/>
      <c r="R39" s="247"/>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c r="BC39" s="30"/>
      <c r="BD39" s="30"/>
      <c r="BE39" s="30"/>
      <c r="BF39" s="30"/>
      <c r="BG39" s="30"/>
      <c r="BH39" s="30"/>
      <c r="BI39" s="30"/>
      <c r="BJ39" s="30"/>
      <c r="BK39" s="30"/>
      <c r="BL39" s="30"/>
      <c r="BM39" s="30"/>
      <c r="BN39" s="30"/>
      <c r="BO39" s="30"/>
      <c r="BP39" s="30"/>
      <c r="BQ39" s="30"/>
      <c r="BR39" s="30"/>
      <c r="BS39" s="30"/>
      <c r="BT39" s="30"/>
      <c r="BU39" s="30"/>
      <c r="BV39" s="30"/>
      <c r="BW39" s="30"/>
      <c r="BX39" s="30"/>
      <c r="BY39" s="30"/>
      <c r="BZ39" s="30"/>
      <c r="CA39" s="30"/>
      <c r="CB39" s="30"/>
      <c r="CC39" s="30"/>
      <c r="CD39" s="30"/>
      <c r="CE39" s="30"/>
      <c r="CF39" s="30"/>
      <c r="CG39" s="30"/>
      <c r="CH39" s="30"/>
      <c r="CI39" s="30"/>
      <c r="CJ39" s="30"/>
      <c r="CK39" s="30"/>
      <c r="CL39" s="30"/>
      <c r="CM39" s="30"/>
      <c r="CN39" s="30"/>
      <c r="CO39" s="30"/>
      <c r="CP39" s="30"/>
      <c r="CQ39" s="30"/>
      <c r="CR39" s="30"/>
      <c r="CS39" s="30"/>
      <c r="CT39" s="30"/>
      <c r="CU39" s="30"/>
      <c r="CV39" s="30"/>
      <c r="CW39" s="30"/>
      <c r="CX39" s="30"/>
      <c r="CY39" s="30"/>
      <c r="CZ39" s="30"/>
      <c r="DA39" s="30"/>
      <c r="DB39" s="30"/>
      <c r="DC39" s="30"/>
      <c r="DD39" s="30"/>
      <c r="DE39" s="30"/>
      <c r="DF39" s="30"/>
    </row>
    <row r="40" spans="1:110" x14ac:dyDescent="0.25">
      <c r="A40" s="248"/>
      <c r="B40" s="249"/>
      <c r="C40" s="249"/>
      <c r="D40" s="249"/>
      <c r="E40" s="249"/>
      <c r="F40" s="249"/>
      <c r="G40" s="249"/>
      <c r="H40" s="249"/>
      <c r="I40" s="249"/>
      <c r="J40" s="249"/>
      <c r="K40" s="249"/>
      <c r="L40" s="249"/>
      <c r="M40" s="249"/>
      <c r="N40" s="249"/>
      <c r="O40" s="249"/>
      <c r="P40" s="249"/>
      <c r="Q40" s="249"/>
      <c r="R40" s="249"/>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30"/>
      <c r="BH40" s="30"/>
      <c r="BI40" s="30"/>
      <c r="BJ40" s="30"/>
      <c r="BK40" s="30"/>
      <c r="BL40" s="30"/>
      <c r="BM40" s="30"/>
      <c r="BN40" s="30"/>
      <c r="BO40" s="30"/>
      <c r="BP40" s="30"/>
      <c r="BQ40" s="30"/>
      <c r="BR40" s="30"/>
      <c r="BS40" s="30"/>
      <c r="BT40" s="30"/>
      <c r="BU40" s="30"/>
      <c r="BV40" s="30"/>
      <c r="BW40" s="30"/>
      <c r="BX40" s="30"/>
      <c r="BY40" s="30"/>
      <c r="BZ40" s="30"/>
      <c r="CA40" s="30"/>
      <c r="CB40" s="30"/>
      <c r="CC40" s="30"/>
      <c r="CD40" s="30"/>
      <c r="CE40" s="30"/>
      <c r="CF40" s="30"/>
      <c r="CG40" s="30"/>
      <c r="CH40" s="30"/>
      <c r="CI40" s="30"/>
      <c r="CJ40" s="30"/>
      <c r="CK40" s="30"/>
      <c r="CL40" s="30"/>
      <c r="CM40" s="30"/>
      <c r="CN40" s="30"/>
      <c r="CO40" s="30"/>
      <c r="CP40" s="30"/>
      <c r="CQ40" s="30"/>
      <c r="CR40" s="30"/>
      <c r="CS40" s="30"/>
      <c r="CT40" s="30"/>
      <c r="CU40" s="30"/>
      <c r="CV40" s="30"/>
      <c r="CW40" s="30"/>
      <c r="CX40" s="30"/>
      <c r="CY40" s="30"/>
      <c r="CZ40" s="30"/>
      <c r="DA40" s="30"/>
      <c r="DB40" s="30"/>
      <c r="DC40" s="30"/>
      <c r="DD40" s="30"/>
      <c r="DE40" s="30"/>
      <c r="DF40" s="30"/>
    </row>
    <row r="41" spans="1:110" x14ac:dyDescent="0.25">
      <c r="A41" s="248"/>
      <c r="B41" s="249"/>
      <c r="C41" s="249"/>
      <c r="D41" s="249"/>
      <c r="E41" s="249"/>
      <c r="F41" s="249"/>
      <c r="G41" s="249"/>
      <c r="H41" s="249"/>
      <c r="I41" s="249"/>
      <c r="J41" s="249"/>
      <c r="K41" s="249"/>
      <c r="L41" s="249"/>
      <c r="M41" s="249"/>
      <c r="N41" s="249"/>
      <c r="O41" s="249"/>
      <c r="P41" s="249"/>
      <c r="Q41" s="249"/>
      <c r="R41" s="249"/>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c r="BI41" s="30"/>
      <c r="BJ41" s="30"/>
      <c r="BK41" s="30"/>
      <c r="BL41" s="30"/>
      <c r="BM41" s="30"/>
      <c r="BN41" s="30"/>
      <c r="BO41" s="30"/>
      <c r="BP41" s="30"/>
      <c r="BQ41" s="30"/>
      <c r="BR41" s="30"/>
      <c r="BS41" s="30"/>
      <c r="BT41" s="30"/>
      <c r="BU41" s="30"/>
      <c r="BV41" s="30"/>
      <c r="BW41" s="30"/>
      <c r="BX41" s="30"/>
      <c r="BY41" s="30"/>
      <c r="BZ41" s="30"/>
      <c r="CA41" s="30"/>
      <c r="CB41" s="30"/>
      <c r="CC41" s="30"/>
      <c r="CD41" s="30"/>
      <c r="CE41" s="30"/>
      <c r="CF41" s="30"/>
      <c r="CG41" s="30"/>
      <c r="CH41" s="30"/>
      <c r="CI41" s="30"/>
      <c r="CJ41" s="30"/>
      <c r="CK41" s="30"/>
      <c r="CL41" s="30"/>
      <c r="CM41" s="30"/>
      <c r="CN41" s="30"/>
      <c r="CO41" s="30"/>
      <c r="CP41" s="30"/>
      <c r="CQ41" s="30"/>
      <c r="CR41" s="30"/>
      <c r="CS41" s="30"/>
      <c r="CT41" s="30"/>
      <c r="CU41" s="30"/>
      <c r="CV41" s="30"/>
      <c r="CW41" s="30"/>
      <c r="CX41" s="30"/>
      <c r="CY41" s="30"/>
      <c r="CZ41" s="30"/>
      <c r="DA41" s="30"/>
      <c r="DB41" s="30"/>
      <c r="DC41" s="30"/>
      <c r="DD41" s="30"/>
      <c r="DE41" s="30"/>
      <c r="DF41" s="30"/>
    </row>
    <row r="42" spans="1:110" x14ac:dyDescent="0.25">
      <c r="A42" s="248"/>
      <c r="B42" s="249"/>
      <c r="C42" s="249"/>
      <c r="D42" s="249"/>
      <c r="E42" s="249"/>
      <c r="F42" s="249"/>
      <c r="G42" s="249"/>
      <c r="H42" s="249"/>
      <c r="I42" s="249"/>
      <c r="J42" s="249"/>
      <c r="K42" s="249"/>
      <c r="L42" s="249"/>
      <c r="M42" s="249"/>
      <c r="N42" s="249"/>
      <c r="O42" s="249"/>
      <c r="P42" s="249"/>
      <c r="Q42" s="249"/>
      <c r="R42" s="249"/>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0"/>
      <c r="BK42" s="30"/>
      <c r="BL42" s="30"/>
      <c r="BM42" s="30"/>
      <c r="BN42" s="30"/>
      <c r="BO42" s="30"/>
      <c r="BP42" s="30"/>
      <c r="BQ42" s="30"/>
      <c r="BR42" s="30"/>
      <c r="BS42" s="30"/>
      <c r="BT42" s="30"/>
      <c r="BU42" s="30"/>
      <c r="BV42" s="30"/>
      <c r="BW42" s="30"/>
      <c r="BX42" s="30"/>
      <c r="BY42" s="30"/>
      <c r="BZ42" s="30"/>
      <c r="CA42" s="30"/>
      <c r="CB42" s="30"/>
      <c r="CC42" s="30"/>
      <c r="CD42" s="30"/>
      <c r="CE42" s="30"/>
      <c r="CF42" s="30"/>
      <c r="CG42" s="30"/>
      <c r="CH42" s="30"/>
      <c r="CI42" s="30"/>
      <c r="CJ42" s="30"/>
      <c r="CK42" s="30"/>
      <c r="CL42" s="30"/>
      <c r="CM42" s="30"/>
      <c r="CN42" s="30"/>
      <c r="CO42" s="30"/>
      <c r="CP42" s="30"/>
      <c r="CQ42" s="30"/>
      <c r="CR42" s="30"/>
      <c r="CS42" s="30"/>
      <c r="CT42" s="30"/>
      <c r="CU42" s="30"/>
      <c r="CV42" s="30"/>
      <c r="CW42" s="30"/>
      <c r="CX42" s="30"/>
      <c r="CY42" s="30"/>
      <c r="CZ42" s="30"/>
      <c r="DA42" s="30"/>
      <c r="DB42" s="30"/>
      <c r="DC42" s="30"/>
      <c r="DD42" s="30"/>
      <c r="DE42" s="30"/>
      <c r="DF42" s="30"/>
    </row>
    <row r="43" spans="1:110" x14ac:dyDescent="0.25">
      <c r="A43" s="248"/>
      <c r="B43" s="249"/>
      <c r="C43" s="249"/>
      <c r="D43" s="249"/>
      <c r="E43" s="249"/>
      <c r="F43" s="249"/>
      <c r="G43" s="249"/>
      <c r="H43" s="249"/>
      <c r="I43" s="249"/>
      <c r="J43" s="249"/>
      <c r="K43" s="249"/>
      <c r="L43" s="249"/>
      <c r="M43" s="249"/>
      <c r="N43" s="249"/>
      <c r="O43" s="249"/>
      <c r="P43" s="249"/>
      <c r="Q43" s="249"/>
      <c r="R43" s="249"/>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c r="CQ43" s="30"/>
      <c r="CR43" s="30"/>
      <c r="CS43" s="30"/>
      <c r="CT43" s="30"/>
      <c r="CU43" s="30"/>
      <c r="CV43" s="30"/>
      <c r="CW43" s="30"/>
      <c r="CX43" s="30"/>
      <c r="CY43" s="30"/>
      <c r="CZ43" s="30"/>
      <c r="DA43" s="30"/>
      <c r="DB43" s="30"/>
      <c r="DC43" s="30"/>
      <c r="DD43" s="30"/>
      <c r="DE43" s="30"/>
      <c r="DF43" s="30"/>
    </row>
    <row r="44" spans="1:110" x14ac:dyDescent="0.25">
      <c r="A44" s="250"/>
      <c r="B44" s="251"/>
      <c r="C44" s="251"/>
      <c r="D44" s="251"/>
      <c r="E44" s="251"/>
      <c r="F44" s="251"/>
      <c r="G44" s="251"/>
      <c r="H44" s="251"/>
      <c r="I44" s="251"/>
      <c r="J44" s="251"/>
      <c r="K44" s="251"/>
      <c r="L44" s="251"/>
      <c r="M44" s="251"/>
      <c r="N44" s="251"/>
      <c r="O44" s="251"/>
      <c r="P44" s="251"/>
      <c r="Q44" s="251"/>
      <c r="R44" s="251"/>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row>
    <row r="45" spans="1:110" ht="39" customHeight="1" x14ac:dyDescent="0.4">
      <c r="A45" s="223" t="s">
        <v>31</v>
      </c>
      <c r="B45" s="221"/>
      <c r="C45" s="221"/>
      <c r="D45" s="221"/>
      <c r="E45" s="221"/>
      <c r="F45" s="221"/>
      <c r="G45" s="221"/>
      <c r="H45" s="221"/>
      <c r="I45" s="221"/>
      <c r="J45" s="221"/>
      <c r="K45" s="221"/>
      <c r="L45" s="221"/>
      <c r="M45" s="221"/>
      <c r="N45" s="221"/>
      <c r="O45" s="221"/>
      <c r="P45" s="221"/>
      <c r="Q45" s="221"/>
      <c r="R45" s="221"/>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BR45" s="30"/>
      <c r="BS45" s="30"/>
      <c r="BT45" s="30"/>
      <c r="BU45" s="30"/>
      <c r="BV45" s="30"/>
      <c r="BW45" s="30"/>
      <c r="BX45" s="30"/>
      <c r="BY45" s="30"/>
      <c r="BZ45" s="30"/>
      <c r="CA45" s="30"/>
      <c r="CB45" s="30"/>
      <c r="CC45" s="30"/>
      <c r="CD45" s="30"/>
      <c r="CE45" s="30"/>
      <c r="CF45" s="30"/>
      <c r="CG45" s="30"/>
      <c r="CH45" s="30"/>
      <c r="CI45" s="30"/>
      <c r="CJ45" s="30"/>
      <c r="CK45" s="30"/>
    </row>
    <row r="46" spans="1:110" x14ac:dyDescent="0.25">
      <c r="A46" s="121"/>
      <c r="B46" s="221" t="s">
        <v>19</v>
      </c>
      <c r="C46" s="221"/>
      <c r="D46" s="221"/>
      <c r="E46" s="221"/>
      <c r="F46" s="221"/>
      <c r="G46" s="221"/>
      <c r="H46" s="221"/>
      <c r="I46" s="221"/>
      <c r="J46" s="221"/>
      <c r="K46" s="221"/>
      <c r="L46" s="221"/>
      <c r="M46" s="221"/>
      <c r="N46" s="221" t="s">
        <v>20</v>
      </c>
      <c r="O46" s="221"/>
      <c r="P46" s="221"/>
      <c r="Q46" s="221"/>
      <c r="R46" s="221"/>
      <c r="S46" s="221"/>
      <c r="T46" s="221"/>
      <c r="U46" s="221"/>
      <c r="V46" s="221"/>
      <c r="W46" s="221"/>
      <c r="X46" s="221"/>
      <c r="Y46" s="221"/>
      <c r="Z46" s="221" t="s">
        <v>21</v>
      </c>
      <c r="AA46" s="221"/>
      <c r="AB46" s="221"/>
      <c r="AC46" s="221"/>
      <c r="AD46" s="221"/>
      <c r="AE46" s="221"/>
      <c r="AF46" s="221"/>
      <c r="AG46" s="221"/>
      <c r="AH46" s="221"/>
      <c r="AI46" s="221"/>
      <c r="AJ46" s="221"/>
      <c r="AK46" s="221"/>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row>
    <row r="47" spans="1:110" x14ac:dyDescent="0.25">
      <c r="A47" s="121"/>
      <c r="B47" s="70" t="str">
        <f t="shared" ref="B47:M47" si="12">B11</f>
        <v>Month 1</v>
      </c>
      <c r="C47" s="70" t="str">
        <f t="shared" si="12"/>
        <v>Month 2</v>
      </c>
      <c r="D47" s="70" t="str">
        <f t="shared" si="12"/>
        <v>Month 3</v>
      </c>
      <c r="E47" s="70" t="str">
        <f t="shared" si="12"/>
        <v>Month 4</v>
      </c>
      <c r="F47" s="70" t="str">
        <f t="shared" si="12"/>
        <v>Month 5</v>
      </c>
      <c r="G47" s="70" t="str">
        <f t="shared" si="12"/>
        <v>Month 6</v>
      </c>
      <c r="H47" s="70" t="str">
        <f t="shared" si="12"/>
        <v>Month 7</v>
      </c>
      <c r="I47" s="70" t="str">
        <f t="shared" si="12"/>
        <v>Month 8</v>
      </c>
      <c r="J47" s="70" t="str">
        <f t="shared" si="12"/>
        <v>Month 9</v>
      </c>
      <c r="K47" s="70" t="str">
        <f t="shared" si="12"/>
        <v>Month 10</v>
      </c>
      <c r="L47" s="70" t="str">
        <f t="shared" si="12"/>
        <v>Month 11</v>
      </c>
      <c r="M47" s="70" t="str">
        <f t="shared" si="12"/>
        <v>Month 12</v>
      </c>
      <c r="N47" s="70" t="str">
        <f t="shared" ref="N47:Y47" si="13">B21</f>
        <v>Month 1</v>
      </c>
      <c r="O47" s="70" t="str">
        <f t="shared" si="13"/>
        <v>Month 2</v>
      </c>
      <c r="P47" s="70" t="str">
        <f t="shared" si="13"/>
        <v>Month 3</v>
      </c>
      <c r="Q47" s="70" t="str">
        <f t="shared" si="13"/>
        <v>Month 4</v>
      </c>
      <c r="R47" s="70" t="str">
        <f t="shared" si="13"/>
        <v>Month 5</v>
      </c>
      <c r="S47" s="70" t="str">
        <f t="shared" si="13"/>
        <v>Month 6</v>
      </c>
      <c r="T47" s="70" t="str">
        <f t="shared" si="13"/>
        <v>Month 7</v>
      </c>
      <c r="U47" s="70" t="str">
        <f t="shared" si="13"/>
        <v>Month 8</v>
      </c>
      <c r="V47" s="70" t="str">
        <f t="shared" si="13"/>
        <v>Month 9</v>
      </c>
      <c r="W47" s="70" t="str">
        <f t="shared" si="13"/>
        <v>Month 10</v>
      </c>
      <c r="X47" s="70" t="str">
        <f t="shared" si="13"/>
        <v>Month 11</v>
      </c>
      <c r="Y47" s="70" t="str">
        <f t="shared" si="13"/>
        <v>Month 12</v>
      </c>
      <c r="Z47" s="70" t="str">
        <f>B31</f>
        <v>Month 1</v>
      </c>
      <c r="AA47" s="70" t="str">
        <f>C31</f>
        <v>Month 2</v>
      </c>
      <c r="AB47" s="70" t="str">
        <f>D31</f>
        <v>Month 3</v>
      </c>
      <c r="AC47" s="70" t="str">
        <f>E31</f>
        <v>Month 4</v>
      </c>
      <c r="AD47" s="70" t="str">
        <f t="shared" ref="AD47:AK47" si="14">F31</f>
        <v>Month 5</v>
      </c>
      <c r="AE47" s="70" t="str">
        <f t="shared" si="14"/>
        <v>Month 6</v>
      </c>
      <c r="AF47" s="70" t="str">
        <f t="shared" si="14"/>
        <v>Month 7</v>
      </c>
      <c r="AG47" s="70" t="str">
        <f t="shared" si="14"/>
        <v>Month 8</v>
      </c>
      <c r="AH47" s="70" t="str">
        <f t="shared" si="14"/>
        <v>Month 9</v>
      </c>
      <c r="AI47" s="70" t="str">
        <f t="shared" si="14"/>
        <v>Month 10</v>
      </c>
      <c r="AJ47" s="70" t="str">
        <f t="shared" si="14"/>
        <v>Month 11</v>
      </c>
      <c r="AK47" s="70" t="str">
        <f t="shared" si="14"/>
        <v>Month 12</v>
      </c>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row>
    <row r="48" spans="1:110" x14ac:dyDescent="0.25">
      <c r="A48" s="80" t="s">
        <v>93</v>
      </c>
      <c r="B48" s="14">
        <f t="shared" ref="B48:M48" si="15">B15</f>
        <v>166666.66666666669</v>
      </c>
      <c r="C48" s="14">
        <f t="shared" si="15"/>
        <v>133333.33333333334</v>
      </c>
      <c r="D48" s="14">
        <f t="shared" si="15"/>
        <v>100000</v>
      </c>
      <c r="E48" s="14">
        <f t="shared" si="15"/>
        <v>100000</v>
      </c>
      <c r="F48" s="14">
        <f t="shared" si="15"/>
        <v>100000</v>
      </c>
      <c r="G48" s="14">
        <f t="shared" si="15"/>
        <v>100000</v>
      </c>
      <c r="H48" s="14">
        <f t="shared" si="15"/>
        <v>100000</v>
      </c>
      <c r="I48" s="14">
        <f t="shared" si="15"/>
        <v>100000</v>
      </c>
      <c r="J48" s="14">
        <f t="shared" si="15"/>
        <v>100000</v>
      </c>
      <c r="K48" s="14">
        <f t="shared" si="15"/>
        <v>100000</v>
      </c>
      <c r="L48" s="14">
        <f t="shared" si="15"/>
        <v>100000</v>
      </c>
      <c r="M48" s="14">
        <f t="shared" si="15"/>
        <v>100000</v>
      </c>
      <c r="N48" s="14">
        <f t="shared" ref="N48:Y49" si="16">B25</f>
        <v>103750</v>
      </c>
      <c r="O48" s="14">
        <f t="shared" si="16"/>
        <v>103750</v>
      </c>
      <c r="P48" s="14">
        <f t="shared" si="16"/>
        <v>103750</v>
      </c>
      <c r="Q48" s="14">
        <f t="shared" si="16"/>
        <v>107500</v>
      </c>
      <c r="R48" s="14">
        <f t="shared" si="16"/>
        <v>107500</v>
      </c>
      <c r="S48" s="14">
        <f t="shared" si="16"/>
        <v>107500</v>
      </c>
      <c r="T48" s="14">
        <f t="shared" si="16"/>
        <v>111250</v>
      </c>
      <c r="U48" s="14">
        <f t="shared" si="16"/>
        <v>111250</v>
      </c>
      <c r="V48" s="14">
        <f t="shared" si="16"/>
        <v>111250</v>
      </c>
      <c r="W48" s="14">
        <f t="shared" si="16"/>
        <v>115000</v>
      </c>
      <c r="X48" s="14">
        <f t="shared" si="16"/>
        <v>115000</v>
      </c>
      <c r="Y48" s="14">
        <f t="shared" si="16"/>
        <v>115000</v>
      </c>
      <c r="Z48" s="14">
        <f t="shared" ref="Z48:AK49" si="17">B35</f>
        <v>123750</v>
      </c>
      <c r="AA48" s="14">
        <f t="shared" si="17"/>
        <v>123750</v>
      </c>
      <c r="AB48" s="14">
        <f t="shared" si="17"/>
        <v>123750</v>
      </c>
      <c r="AC48" s="14">
        <f t="shared" si="17"/>
        <v>132500</v>
      </c>
      <c r="AD48" s="14">
        <f t="shared" si="17"/>
        <v>132500</v>
      </c>
      <c r="AE48" s="14">
        <f t="shared" si="17"/>
        <v>132500</v>
      </c>
      <c r="AF48" s="14">
        <f t="shared" si="17"/>
        <v>141250</v>
      </c>
      <c r="AG48" s="14">
        <f t="shared" si="17"/>
        <v>141250</v>
      </c>
      <c r="AH48" s="14">
        <f t="shared" si="17"/>
        <v>141250</v>
      </c>
      <c r="AI48" s="14">
        <f t="shared" si="17"/>
        <v>150000</v>
      </c>
      <c r="AJ48" s="14">
        <f t="shared" si="17"/>
        <v>150000</v>
      </c>
      <c r="AK48" s="14">
        <f t="shared" si="17"/>
        <v>150000</v>
      </c>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row>
    <row r="49" spans="1:89" hidden="1" x14ac:dyDescent="0.25">
      <c r="A49" s="81" t="s">
        <v>94</v>
      </c>
      <c r="B49" s="14">
        <f>B16</f>
        <v>1250</v>
      </c>
      <c r="C49" s="14">
        <f t="shared" ref="C49:M49" si="18">C16</f>
        <v>2500</v>
      </c>
      <c r="D49" s="14">
        <f t="shared" si="18"/>
        <v>3750</v>
      </c>
      <c r="E49" s="14">
        <f t="shared" si="18"/>
        <v>5000</v>
      </c>
      <c r="F49" s="14">
        <f t="shared" si="18"/>
        <v>6250</v>
      </c>
      <c r="G49" s="14">
        <f t="shared" si="18"/>
        <v>7500</v>
      </c>
      <c r="H49" s="14">
        <f t="shared" si="18"/>
        <v>8750</v>
      </c>
      <c r="I49" s="14">
        <f t="shared" si="18"/>
        <v>10000</v>
      </c>
      <c r="J49" s="14">
        <f t="shared" si="18"/>
        <v>11250</v>
      </c>
      <c r="K49" s="14">
        <f t="shared" si="18"/>
        <v>12500</v>
      </c>
      <c r="L49" s="14">
        <f t="shared" si="18"/>
        <v>13750</v>
      </c>
      <c r="M49" s="14">
        <f t="shared" si="18"/>
        <v>15000</v>
      </c>
      <c r="N49" s="14">
        <f t="shared" si="16"/>
        <v>2916.6666666666665</v>
      </c>
      <c r="O49" s="14">
        <f t="shared" si="16"/>
        <v>5833.333333333333</v>
      </c>
      <c r="P49" s="14">
        <f t="shared" si="16"/>
        <v>8750</v>
      </c>
      <c r="Q49" s="14">
        <f t="shared" si="16"/>
        <v>11666.666666666666</v>
      </c>
      <c r="R49" s="14">
        <f t="shared" si="16"/>
        <v>14583.333333333332</v>
      </c>
      <c r="S49" s="14">
        <f t="shared" si="16"/>
        <v>17500</v>
      </c>
      <c r="T49" s="14">
        <f t="shared" si="16"/>
        <v>20416.666666666664</v>
      </c>
      <c r="U49" s="14">
        <f t="shared" si="16"/>
        <v>23333.333333333332</v>
      </c>
      <c r="V49" s="14">
        <f t="shared" si="16"/>
        <v>26250</v>
      </c>
      <c r="W49" s="14">
        <f t="shared" si="16"/>
        <v>29166.666666666664</v>
      </c>
      <c r="X49" s="14">
        <f t="shared" si="16"/>
        <v>32083.333333333332</v>
      </c>
      <c r="Y49" s="14">
        <f t="shared" si="16"/>
        <v>35000</v>
      </c>
      <c r="Z49" s="14">
        <f t="shared" si="17"/>
        <v>1000</v>
      </c>
      <c r="AA49" s="14">
        <f t="shared" si="17"/>
        <v>2000</v>
      </c>
      <c r="AB49" s="14">
        <f t="shared" si="17"/>
        <v>3000</v>
      </c>
      <c r="AC49" s="14">
        <f t="shared" si="17"/>
        <v>4000</v>
      </c>
      <c r="AD49" s="14">
        <f t="shared" si="17"/>
        <v>5000</v>
      </c>
      <c r="AE49" s="14">
        <f t="shared" si="17"/>
        <v>6000</v>
      </c>
      <c r="AF49" s="14">
        <f t="shared" si="17"/>
        <v>7000</v>
      </c>
      <c r="AG49" s="14">
        <f t="shared" si="17"/>
        <v>8000</v>
      </c>
      <c r="AH49" s="14">
        <f t="shared" si="17"/>
        <v>9000</v>
      </c>
      <c r="AI49" s="14">
        <f t="shared" si="17"/>
        <v>10000</v>
      </c>
      <c r="AJ49" s="14">
        <f t="shared" si="17"/>
        <v>11000</v>
      </c>
      <c r="AK49" s="14">
        <f t="shared" si="17"/>
        <v>12000</v>
      </c>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c r="CE49" s="30"/>
      <c r="CF49" s="30"/>
      <c r="CG49" s="30"/>
      <c r="CH49" s="30"/>
      <c r="CI49" s="30"/>
      <c r="CJ49" s="30"/>
      <c r="CK49" s="30"/>
    </row>
    <row r="50" spans="1:89" hidden="1" x14ac:dyDescent="0.25">
      <c r="A50" s="81" t="str">
        <f>'2 Months MMP'!A51</f>
        <v>New Patients from Previous Year not on Multi-Month Prescribing Yet</v>
      </c>
      <c r="B50" s="14" t="str">
        <f>B17</f>
        <v>N/A</v>
      </c>
      <c r="C50" s="14" t="str">
        <f t="shared" ref="C50:M50" si="19">C17</f>
        <v>N/A</v>
      </c>
      <c r="D50" s="14" t="str">
        <f t="shared" si="19"/>
        <v>N/A</v>
      </c>
      <c r="E50" s="14" t="str">
        <f t="shared" si="19"/>
        <v>N/A</v>
      </c>
      <c r="F50" s="14" t="str">
        <f t="shared" si="19"/>
        <v>N/A</v>
      </c>
      <c r="G50" s="14" t="str">
        <f t="shared" si="19"/>
        <v>N/A</v>
      </c>
      <c r="H50" s="14" t="str">
        <f t="shared" si="19"/>
        <v>N/A</v>
      </c>
      <c r="I50" s="14" t="str">
        <f t="shared" si="19"/>
        <v>N/A</v>
      </c>
      <c r="J50" s="14" t="str">
        <f t="shared" si="19"/>
        <v>N/A</v>
      </c>
      <c r="K50" s="14" t="str">
        <f t="shared" si="19"/>
        <v>N/A</v>
      </c>
      <c r="L50" s="14" t="str">
        <f t="shared" si="19"/>
        <v>N/A</v>
      </c>
      <c r="M50" s="14" t="str">
        <f t="shared" si="19"/>
        <v>N/A</v>
      </c>
      <c r="N50" s="14">
        <f t="shared" ref="N50:Y50" si="20">B27</f>
        <v>13750</v>
      </c>
      <c r="O50" s="14">
        <f t="shared" si="20"/>
        <v>12500</v>
      </c>
      <c r="P50" s="14">
        <f t="shared" si="20"/>
        <v>11250</v>
      </c>
      <c r="Q50" s="14">
        <f t="shared" si="20"/>
        <v>10000</v>
      </c>
      <c r="R50" s="14">
        <f t="shared" si="20"/>
        <v>8750</v>
      </c>
      <c r="S50" s="14">
        <f t="shared" si="20"/>
        <v>7500</v>
      </c>
      <c r="T50" s="14">
        <f t="shared" si="20"/>
        <v>6250</v>
      </c>
      <c r="U50" s="14">
        <f t="shared" si="20"/>
        <v>5000</v>
      </c>
      <c r="V50" s="14">
        <f t="shared" si="20"/>
        <v>3750</v>
      </c>
      <c r="W50" s="14">
        <f t="shared" si="20"/>
        <v>2500</v>
      </c>
      <c r="X50" s="14">
        <f t="shared" si="20"/>
        <v>1250</v>
      </c>
      <c r="Y50" s="14">
        <f t="shared" si="20"/>
        <v>0</v>
      </c>
      <c r="Z50" s="14">
        <f t="shared" ref="Z50:AK50" si="21">B37</f>
        <v>32083.333333333332</v>
      </c>
      <c r="AA50" s="14">
        <f t="shared" si="21"/>
        <v>29166.666666666668</v>
      </c>
      <c r="AB50" s="14">
        <f t="shared" si="21"/>
        <v>26250</v>
      </c>
      <c r="AC50" s="14">
        <f t="shared" si="21"/>
        <v>23333.333333333336</v>
      </c>
      <c r="AD50" s="14">
        <f t="shared" si="21"/>
        <v>20416.666666666668</v>
      </c>
      <c r="AE50" s="14">
        <f t="shared" si="21"/>
        <v>17500</v>
      </c>
      <c r="AF50" s="14">
        <f t="shared" si="21"/>
        <v>14583.333333333336</v>
      </c>
      <c r="AG50" s="14">
        <f t="shared" si="21"/>
        <v>11666.666666666668</v>
      </c>
      <c r="AH50" s="14">
        <f t="shared" si="21"/>
        <v>8750</v>
      </c>
      <c r="AI50" s="14">
        <f t="shared" si="21"/>
        <v>5833.3333333333358</v>
      </c>
      <c r="AJ50" s="14">
        <f t="shared" si="21"/>
        <v>2916.6666666666679</v>
      </c>
      <c r="AK50" s="14">
        <f t="shared" si="21"/>
        <v>0</v>
      </c>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30"/>
      <c r="BR50" s="30"/>
      <c r="BS50" s="30"/>
      <c r="BT50" s="30"/>
      <c r="BU50" s="30"/>
      <c r="BV50" s="30"/>
      <c r="BW50" s="30"/>
      <c r="BX50" s="30"/>
      <c r="BY50" s="30"/>
      <c r="BZ50" s="30"/>
      <c r="CA50" s="30"/>
      <c r="CB50" s="30"/>
      <c r="CC50" s="30"/>
      <c r="CD50" s="30"/>
      <c r="CE50" s="30"/>
      <c r="CF50" s="30"/>
      <c r="CG50" s="30"/>
      <c r="CH50" s="30"/>
      <c r="CI50" s="30"/>
      <c r="CJ50" s="30"/>
      <c r="CK50" s="30"/>
    </row>
    <row r="51" spans="1:89" ht="30" x14ac:dyDescent="0.25">
      <c r="A51" s="81" t="s">
        <v>100</v>
      </c>
      <c r="B51" s="14">
        <f>SUM(B49:B50)</f>
        <v>1250</v>
      </c>
      <c r="C51" s="14">
        <f t="shared" ref="C51:AK51" si="22">SUM(C49:C50)</f>
        <v>2500</v>
      </c>
      <c r="D51" s="14">
        <f t="shared" si="22"/>
        <v>3750</v>
      </c>
      <c r="E51" s="14">
        <f t="shared" si="22"/>
        <v>5000</v>
      </c>
      <c r="F51" s="14">
        <f t="shared" si="22"/>
        <v>6250</v>
      </c>
      <c r="G51" s="14">
        <f t="shared" si="22"/>
        <v>7500</v>
      </c>
      <c r="H51" s="14">
        <f t="shared" si="22"/>
        <v>8750</v>
      </c>
      <c r="I51" s="14">
        <f t="shared" si="22"/>
        <v>10000</v>
      </c>
      <c r="J51" s="14">
        <f t="shared" si="22"/>
        <v>11250</v>
      </c>
      <c r="K51" s="14">
        <f t="shared" si="22"/>
        <v>12500</v>
      </c>
      <c r="L51" s="14">
        <f t="shared" si="22"/>
        <v>13750</v>
      </c>
      <c r="M51" s="14">
        <f t="shared" si="22"/>
        <v>15000</v>
      </c>
      <c r="N51" s="14">
        <f t="shared" si="22"/>
        <v>16666.666666666668</v>
      </c>
      <c r="O51" s="14">
        <f t="shared" si="22"/>
        <v>18333.333333333332</v>
      </c>
      <c r="P51" s="14">
        <f t="shared" si="22"/>
        <v>20000</v>
      </c>
      <c r="Q51" s="14">
        <f t="shared" si="22"/>
        <v>21666.666666666664</v>
      </c>
      <c r="R51" s="14">
        <f t="shared" si="22"/>
        <v>23333.333333333332</v>
      </c>
      <c r="S51" s="14">
        <f t="shared" si="22"/>
        <v>25000</v>
      </c>
      <c r="T51" s="14">
        <f t="shared" si="22"/>
        <v>26666.666666666664</v>
      </c>
      <c r="U51" s="14">
        <f t="shared" si="22"/>
        <v>28333.333333333332</v>
      </c>
      <c r="V51" s="14">
        <f t="shared" si="22"/>
        <v>30000</v>
      </c>
      <c r="W51" s="14">
        <f t="shared" si="22"/>
        <v>31666.666666666664</v>
      </c>
      <c r="X51" s="14">
        <f t="shared" si="22"/>
        <v>33333.333333333328</v>
      </c>
      <c r="Y51" s="14">
        <f t="shared" si="22"/>
        <v>35000</v>
      </c>
      <c r="Z51" s="14">
        <f t="shared" si="22"/>
        <v>33083.333333333328</v>
      </c>
      <c r="AA51" s="14">
        <f t="shared" si="22"/>
        <v>31166.666666666668</v>
      </c>
      <c r="AB51" s="14">
        <f t="shared" si="22"/>
        <v>29250</v>
      </c>
      <c r="AC51" s="14">
        <f t="shared" si="22"/>
        <v>27333.333333333336</v>
      </c>
      <c r="AD51" s="14">
        <f t="shared" si="22"/>
        <v>25416.666666666668</v>
      </c>
      <c r="AE51" s="14">
        <f t="shared" si="22"/>
        <v>23500</v>
      </c>
      <c r="AF51" s="14">
        <f t="shared" si="22"/>
        <v>21583.333333333336</v>
      </c>
      <c r="AG51" s="14">
        <f t="shared" si="22"/>
        <v>19666.666666666668</v>
      </c>
      <c r="AH51" s="14">
        <f t="shared" si="22"/>
        <v>17750</v>
      </c>
      <c r="AI51" s="14">
        <f t="shared" si="22"/>
        <v>15833.333333333336</v>
      </c>
      <c r="AJ51" s="14">
        <f t="shared" si="22"/>
        <v>13916.666666666668</v>
      </c>
      <c r="AK51" s="14">
        <f t="shared" si="22"/>
        <v>12000</v>
      </c>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c r="BT51" s="30"/>
      <c r="BU51" s="30"/>
      <c r="BV51" s="30"/>
      <c r="BW51" s="30"/>
      <c r="BX51" s="30"/>
      <c r="BY51" s="30"/>
      <c r="BZ51" s="30"/>
      <c r="CA51" s="30"/>
      <c r="CB51" s="30"/>
      <c r="CC51" s="30"/>
      <c r="CD51" s="30"/>
      <c r="CE51" s="30"/>
      <c r="CF51" s="30"/>
      <c r="CG51" s="30"/>
      <c r="CH51" s="30"/>
      <c r="CI51" s="30"/>
      <c r="CJ51" s="30"/>
      <c r="CK51" s="30"/>
    </row>
    <row r="52" spans="1:89" x14ac:dyDescent="0.25">
      <c r="A52" s="82" t="str">
        <f>'2 Months MMP'!A53</f>
        <v>Grand Total (Multi-Month and Treat All)</v>
      </c>
      <c r="B52" s="14">
        <f>B18</f>
        <v>167916.66666666669</v>
      </c>
      <c r="C52" s="14">
        <f t="shared" ref="C52:M52" si="23">C18</f>
        <v>135833.33333333334</v>
      </c>
      <c r="D52" s="14">
        <f t="shared" si="23"/>
        <v>103750</v>
      </c>
      <c r="E52" s="14">
        <f t="shared" si="23"/>
        <v>105000</v>
      </c>
      <c r="F52" s="14">
        <f t="shared" si="23"/>
        <v>106250</v>
      </c>
      <c r="G52" s="14">
        <f t="shared" si="23"/>
        <v>107500</v>
      </c>
      <c r="H52" s="14">
        <f t="shared" si="23"/>
        <v>108750</v>
      </c>
      <c r="I52" s="14">
        <f t="shared" si="23"/>
        <v>110000</v>
      </c>
      <c r="J52" s="14">
        <f t="shared" si="23"/>
        <v>111250</v>
      </c>
      <c r="K52" s="14">
        <f t="shared" si="23"/>
        <v>112500</v>
      </c>
      <c r="L52" s="14">
        <f t="shared" si="23"/>
        <v>113750</v>
      </c>
      <c r="M52" s="14">
        <f t="shared" si="23"/>
        <v>115000</v>
      </c>
      <c r="N52" s="14">
        <f t="shared" ref="N52:Y52" si="24">B28</f>
        <v>120416.66666666667</v>
      </c>
      <c r="O52" s="14">
        <f t="shared" si="24"/>
        <v>122083.33333333333</v>
      </c>
      <c r="P52" s="14">
        <f t="shared" si="24"/>
        <v>123750</v>
      </c>
      <c r="Q52" s="14">
        <f t="shared" si="24"/>
        <v>129166.66666666667</v>
      </c>
      <c r="R52" s="14">
        <f t="shared" si="24"/>
        <v>130833.33333333333</v>
      </c>
      <c r="S52" s="14">
        <f t="shared" si="24"/>
        <v>132500</v>
      </c>
      <c r="T52" s="14">
        <f t="shared" si="24"/>
        <v>137916.66666666666</v>
      </c>
      <c r="U52" s="14">
        <f t="shared" si="24"/>
        <v>139583.33333333334</v>
      </c>
      <c r="V52" s="14">
        <f t="shared" si="24"/>
        <v>141250</v>
      </c>
      <c r="W52" s="14">
        <f t="shared" si="24"/>
        <v>146666.66666666666</v>
      </c>
      <c r="X52" s="14">
        <f t="shared" si="24"/>
        <v>148333.33333333334</v>
      </c>
      <c r="Y52" s="14">
        <f t="shared" si="24"/>
        <v>150000</v>
      </c>
      <c r="Z52" s="14">
        <f t="shared" ref="Z52:AK52" si="25">B38</f>
        <v>156833.33333333334</v>
      </c>
      <c r="AA52" s="14">
        <f t="shared" si="25"/>
        <v>154916.66666666666</v>
      </c>
      <c r="AB52" s="14">
        <f t="shared" si="25"/>
        <v>153000</v>
      </c>
      <c r="AC52" s="14">
        <f t="shared" si="25"/>
        <v>159833.33333333334</v>
      </c>
      <c r="AD52" s="14">
        <f t="shared" si="25"/>
        <v>157916.66666666666</v>
      </c>
      <c r="AE52" s="14">
        <f t="shared" si="25"/>
        <v>156000</v>
      </c>
      <c r="AF52" s="14">
        <f t="shared" si="25"/>
        <v>162833.33333333334</v>
      </c>
      <c r="AG52" s="14">
        <f t="shared" si="25"/>
        <v>160916.66666666666</v>
      </c>
      <c r="AH52" s="14">
        <f t="shared" si="25"/>
        <v>159000</v>
      </c>
      <c r="AI52" s="14">
        <f t="shared" si="25"/>
        <v>165833.33333333334</v>
      </c>
      <c r="AJ52" s="14">
        <f t="shared" si="25"/>
        <v>163916.66666666666</v>
      </c>
      <c r="AK52" s="14">
        <f t="shared" si="25"/>
        <v>162000</v>
      </c>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c r="BT52" s="30"/>
      <c r="BU52" s="30"/>
      <c r="BV52" s="30"/>
      <c r="BW52" s="30"/>
      <c r="BX52" s="30"/>
      <c r="BY52" s="30"/>
      <c r="BZ52" s="30"/>
      <c r="CA52" s="30"/>
      <c r="CB52" s="30"/>
      <c r="CC52" s="30"/>
      <c r="CD52" s="30"/>
      <c r="CE52" s="30"/>
      <c r="CF52" s="30"/>
      <c r="CG52" s="30"/>
      <c r="CH52" s="30"/>
      <c r="CI52" s="30"/>
      <c r="CJ52" s="30"/>
      <c r="CK52" s="30"/>
    </row>
    <row r="53" spans="1:89" x14ac:dyDescent="0.25">
      <c r="A53" s="162"/>
      <c r="B53" s="30"/>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30"/>
      <c r="BR53" s="30"/>
      <c r="BS53" s="30"/>
      <c r="BT53" s="30"/>
      <c r="BU53" s="30"/>
      <c r="BV53" s="30"/>
      <c r="BW53" s="30"/>
      <c r="BX53" s="30"/>
      <c r="BY53" s="30"/>
      <c r="BZ53" s="30"/>
      <c r="CA53" s="30"/>
      <c r="CB53" s="30"/>
      <c r="CC53" s="30"/>
      <c r="CD53" s="30"/>
      <c r="CE53" s="30"/>
      <c r="CF53" s="30"/>
      <c r="CG53" s="30"/>
      <c r="CH53" s="30"/>
      <c r="CI53" s="30"/>
      <c r="CJ53" s="30"/>
      <c r="CK53" s="30"/>
    </row>
    <row r="54" spans="1:89" x14ac:dyDescent="0.25">
      <c r="A54" s="162"/>
      <c r="B54" s="30"/>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30"/>
      <c r="BS54" s="30"/>
      <c r="BT54" s="30"/>
      <c r="BU54" s="30"/>
      <c r="BV54" s="30"/>
      <c r="BW54" s="30"/>
      <c r="BX54" s="30"/>
      <c r="BY54" s="30"/>
      <c r="BZ54" s="30"/>
      <c r="CA54" s="30"/>
      <c r="CB54" s="30"/>
      <c r="CC54" s="30"/>
      <c r="CD54" s="30"/>
      <c r="CE54" s="30"/>
      <c r="CF54" s="30"/>
      <c r="CG54" s="30"/>
      <c r="CH54" s="30"/>
      <c r="CI54" s="30"/>
      <c r="CJ54" s="30"/>
      <c r="CK54" s="30"/>
    </row>
    <row r="55" spans="1:89" x14ac:dyDescent="0.25">
      <c r="A55" s="162"/>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30"/>
      <c r="BR55" s="30"/>
      <c r="BS55" s="30"/>
      <c r="BT55" s="30"/>
      <c r="BU55" s="30"/>
      <c r="BV55" s="30"/>
      <c r="BW55" s="30"/>
      <c r="BX55" s="30"/>
      <c r="BY55" s="30"/>
      <c r="BZ55" s="30"/>
      <c r="CA55" s="30"/>
      <c r="CB55" s="30"/>
      <c r="CC55" s="30"/>
      <c r="CD55" s="30"/>
      <c r="CE55" s="30"/>
      <c r="CF55" s="30"/>
      <c r="CG55" s="30"/>
      <c r="CH55" s="30"/>
      <c r="CI55" s="30"/>
      <c r="CJ55" s="30"/>
      <c r="CK55" s="30"/>
    </row>
    <row r="56" spans="1:89" x14ac:dyDescent="0.25">
      <c r="A56" s="162"/>
      <c r="B56" s="30"/>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30"/>
      <c r="BS56" s="30"/>
      <c r="BT56" s="30"/>
      <c r="BU56" s="30"/>
      <c r="BV56" s="30"/>
      <c r="BW56" s="30"/>
      <c r="BX56" s="30"/>
      <c r="BY56" s="30"/>
      <c r="BZ56" s="30"/>
      <c r="CA56" s="30"/>
      <c r="CB56" s="30"/>
      <c r="CC56" s="30"/>
      <c r="CD56" s="30"/>
      <c r="CE56" s="30"/>
      <c r="CF56" s="30"/>
      <c r="CG56" s="30"/>
      <c r="CH56" s="30"/>
      <c r="CI56" s="30"/>
      <c r="CJ56" s="30"/>
      <c r="CK56" s="30"/>
    </row>
    <row r="57" spans="1:89" x14ac:dyDescent="0.25">
      <c r="A57" s="162"/>
      <c r="B57" s="30"/>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0"/>
      <c r="AX57" s="30"/>
      <c r="AY57" s="30"/>
      <c r="AZ57" s="30"/>
      <c r="BA57" s="30"/>
      <c r="BB57" s="30"/>
      <c r="BC57" s="30"/>
      <c r="BD57" s="30"/>
      <c r="BE57" s="30"/>
      <c r="BF57" s="30"/>
      <c r="BG57" s="30"/>
      <c r="BH57" s="30"/>
      <c r="BI57" s="30"/>
      <c r="BJ57" s="30"/>
      <c r="BK57" s="30"/>
      <c r="BL57" s="30"/>
      <c r="BM57" s="30"/>
      <c r="BN57" s="30"/>
      <c r="BO57" s="30"/>
      <c r="BP57" s="30"/>
      <c r="BQ57" s="30"/>
      <c r="BR57" s="30"/>
      <c r="BS57" s="30"/>
      <c r="BT57" s="30"/>
      <c r="BU57" s="30"/>
      <c r="BV57" s="30"/>
      <c r="BW57" s="30"/>
      <c r="BX57" s="30"/>
      <c r="BY57" s="30"/>
      <c r="BZ57" s="30"/>
      <c r="CA57" s="30"/>
      <c r="CB57" s="30"/>
      <c r="CC57" s="30"/>
      <c r="CD57" s="30"/>
      <c r="CE57" s="30"/>
      <c r="CF57" s="30"/>
      <c r="CG57" s="30"/>
      <c r="CH57" s="30"/>
      <c r="CI57" s="30"/>
      <c r="CJ57" s="30"/>
      <c r="CK57" s="30"/>
    </row>
    <row r="58" spans="1:89" x14ac:dyDescent="0.25">
      <c r="A58" s="162"/>
      <c r="B58" s="30"/>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c r="BH58" s="30"/>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c r="CG58" s="30"/>
      <c r="CH58" s="30"/>
      <c r="CI58" s="30"/>
      <c r="CJ58" s="30"/>
      <c r="CK58" s="30"/>
    </row>
    <row r="59" spans="1:89" x14ac:dyDescent="0.25">
      <c r="A59" s="162"/>
      <c r="B59" s="30"/>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row>
    <row r="60" spans="1:89" x14ac:dyDescent="0.25">
      <c r="A60" s="162"/>
      <c r="B60" s="30"/>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30"/>
      <c r="BS60" s="30"/>
      <c r="BT60" s="30"/>
      <c r="BU60" s="30"/>
      <c r="BV60" s="30"/>
      <c r="BW60" s="30"/>
      <c r="BX60" s="30"/>
      <c r="BY60" s="30"/>
      <c r="BZ60" s="30"/>
      <c r="CA60" s="30"/>
      <c r="CB60" s="30"/>
      <c r="CC60" s="30"/>
      <c r="CD60" s="30"/>
      <c r="CE60" s="30"/>
      <c r="CF60" s="30"/>
      <c r="CG60" s="30"/>
      <c r="CH60" s="30"/>
      <c r="CI60" s="30"/>
      <c r="CJ60" s="30"/>
      <c r="CK60" s="30"/>
    </row>
    <row r="61" spans="1:89" x14ac:dyDescent="0.25">
      <c r="A61" s="162"/>
      <c r="B61" s="30"/>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0"/>
      <c r="BK61" s="30"/>
      <c r="BL61" s="30"/>
      <c r="BM61" s="30"/>
      <c r="BN61" s="30"/>
      <c r="BO61" s="30"/>
      <c r="BP61" s="30"/>
      <c r="BQ61" s="30"/>
      <c r="BR61" s="30"/>
      <c r="BS61" s="30"/>
      <c r="BT61" s="30"/>
      <c r="BU61" s="30"/>
      <c r="BV61" s="30"/>
      <c r="BW61" s="30"/>
      <c r="BX61" s="30"/>
      <c r="BY61" s="30"/>
      <c r="BZ61" s="30"/>
      <c r="CA61" s="30"/>
      <c r="CB61" s="30"/>
      <c r="CC61" s="30"/>
      <c r="CD61" s="30"/>
      <c r="CE61" s="30"/>
      <c r="CF61" s="30"/>
      <c r="CG61" s="30"/>
      <c r="CH61" s="30"/>
      <c r="CI61" s="30"/>
      <c r="CJ61" s="30"/>
      <c r="CK61" s="30"/>
    </row>
    <row r="62" spans="1:89" x14ac:dyDescent="0.25">
      <c r="A62" s="162"/>
      <c r="B62" s="30"/>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0"/>
      <c r="AP62" s="30"/>
      <c r="AQ62" s="30"/>
      <c r="AR62" s="30"/>
      <c r="AS62" s="30"/>
      <c r="AT62" s="30"/>
      <c r="AU62" s="30"/>
      <c r="AV62" s="30"/>
      <c r="AW62" s="30"/>
      <c r="AX62" s="30"/>
      <c r="AY62" s="30"/>
      <c r="AZ62" s="30"/>
      <c r="BA62" s="30"/>
      <c r="BB62" s="30"/>
      <c r="BC62" s="30"/>
      <c r="BD62" s="30"/>
      <c r="BE62" s="30"/>
      <c r="BF62" s="30"/>
      <c r="BG62" s="30"/>
      <c r="BH62" s="30"/>
      <c r="BI62" s="30"/>
      <c r="BJ62" s="30"/>
      <c r="BK62" s="30"/>
      <c r="BL62" s="30"/>
      <c r="BM62" s="30"/>
      <c r="BN62" s="30"/>
      <c r="BO62" s="30"/>
      <c r="BP62" s="30"/>
      <c r="BQ62" s="30"/>
      <c r="BR62" s="30"/>
      <c r="BS62" s="30"/>
      <c r="BT62" s="30"/>
      <c r="BU62" s="30"/>
      <c r="BV62" s="30"/>
      <c r="BW62" s="30"/>
      <c r="BX62" s="30"/>
      <c r="BY62" s="30"/>
      <c r="BZ62" s="30"/>
      <c r="CA62" s="30"/>
      <c r="CB62" s="30"/>
      <c r="CC62" s="30"/>
      <c r="CD62" s="30"/>
      <c r="CE62" s="30"/>
      <c r="CF62" s="30"/>
      <c r="CG62" s="30"/>
      <c r="CH62" s="30"/>
      <c r="CI62" s="30"/>
      <c r="CJ62" s="30"/>
      <c r="CK62" s="30"/>
    </row>
    <row r="63" spans="1:89" x14ac:dyDescent="0.25">
      <c r="A63" s="162"/>
      <c r="B63" s="30"/>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30"/>
      <c r="AN63" s="30"/>
      <c r="AO63" s="30"/>
      <c r="AP63" s="30"/>
      <c r="AQ63" s="30"/>
      <c r="AR63" s="30"/>
      <c r="AS63" s="30"/>
      <c r="AT63" s="30"/>
      <c r="AU63" s="30"/>
      <c r="AV63" s="30"/>
      <c r="AW63" s="30"/>
      <c r="AX63" s="30"/>
      <c r="AY63" s="30"/>
      <c r="AZ63" s="30"/>
      <c r="BA63" s="30"/>
      <c r="BB63" s="30"/>
      <c r="BC63" s="30"/>
      <c r="BD63" s="30"/>
      <c r="BE63" s="30"/>
      <c r="BF63" s="30"/>
      <c r="BG63" s="30"/>
      <c r="BH63" s="30"/>
      <c r="BI63" s="30"/>
      <c r="BJ63" s="30"/>
      <c r="BK63" s="30"/>
      <c r="BL63" s="30"/>
      <c r="BM63" s="30"/>
      <c r="BN63" s="30"/>
      <c r="BO63" s="30"/>
      <c r="BP63" s="30"/>
      <c r="BQ63" s="30"/>
      <c r="BR63" s="30"/>
      <c r="BS63" s="30"/>
      <c r="BT63" s="30"/>
      <c r="BU63" s="30"/>
      <c r="BV63" s="30"/>
      <c r="BW63" s="30"/>
      <c r="BX63" s="30"/>
      <c r="BY63" s="30"/>
      <c r="BZ63" s="30"/>
      <c r="CA63" s="30"/>
      <c r="CB63" s="30"/>
      <c r="CC63" s="30"/>
      <c r="CD63" s="30"/>
      <c r="CE63" s="30"/>
      <c r="CF63" s="30"/>
      <c r="CG63" s="30"/>
      <c r="CH63" s="30"/>
      <c r="CI63" s="30"/>
      <c r="CJ63" s="30"/>
      <c r="CK63" s="30"/>
    </row>
    <row r="64" spans="1:89" x14ac:dyDescent="0.25">
      <c r="A64" s="162"/>
      <c r="B64" s="30"/>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c r="BF64" s="30"/>
      <c r="BG64" s="30"/>
      <c r="BH64" s="30"/>
      <c r="BI64" s="30"/>
      <c r="BJ64" s="30"/>
      <c r="BK64" s="30"/>
      <c r="BL64" s="30"/>
      <c r="BM64" s="30"/>
      <c r="BN64" s="30"/>
      <c r="BO64" s="30"/>
      <c r="BP64" s="30"/>
      <c r="BQ64" s="30"/>
      <c r="BR64" s="30"/>
      <c r="BS64" s="30"/>
      <c r="BT64" s="30"/>
      <c r="BU64" s="30"/>
      <c r="BV64" s="30"/>
      <c r="BW64" s="30"/>
      <c r="BX64" s="30"/>
      <c r="BY64" s="30"/>
      <c r="BZ64" s="30"/>
      <c r="CA64" s="30"/>
      <c r="CB64" s="30"/>
      <c r="CC64" s="30"/>
      <c r="CD64" s="30"/>
      <c r="CE64" s="30"/>
      <c r="CF64" s="30"/>
      <c r="CG64" s="30"/>
      <c r="CH64" s="30"/>
      <c r="CI64" s="30"/>
      <c r="CJ64" s="30"/>
      <c r="CK64" s="30"/>
    </row>
    <row r="65" spans="1:89" x14ac:dyDescent="0.25">
      <c r="A65" s="162"/>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row>
    <row r="66" spans="1:89" x14ac:dyDescent="0.25">
      <c r="A66" s="162"/>
      <c r="B66" s="30"/>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c r="AZ66" s="30"/>
      <c r="BA66" s="30"/>
      <c r="BB66" s="30"/>
      <c r="BC66" s="30"/>
      <c r="BD66" s="30"/>
      <c r="BE66" s="30"/>
      <c r="BF66" s="30"/>
      <c r="BG66" s="30"/>
      <c r="BH66" s="30"/>
      <c r="BI66" s="30"/>
      <c r="BJ66" s="30"/>
      <c r="BK66" s="30"/>
      <c r="BL66" s="30"/>
      <c r="BM66" s="30"/>
      <c r="BN66" s="30"/>
      <c r="BO66" s="30"/>
      <c r="BP66" s="30"/>
      <c r="BQ66" s="30"/>
      <c r="BR66" s="30"/>
      <c r="BS66" s="30"/>
      <c r="BT66" s="30"/>
      <c r="BU66" s="30"/>
      <c r="BV66" s="30"/>
      <c r="BW66" s="30"/>
      <c r="BX66" s="30"/>
      <c r="BY66" s="30"/>
      <c r="BZ66" s="30"/>
      <c r="CA66" s="30"/>
      <c r="CB66" s="30"/>
      <c r="CC66" s="30"/>
      <c r="CD66" s="30"/>
      <c r="CE66" s="30"/>
      <c r="CF66" s="30"/>
      <c r="CG66" s="30"/>
      <c r="CH66" s="30"/>
      <c r="CI66" s="30"/>
      <c r="CJ66" s="30"/>
      <c r="CK66" s="30"/>
    </row>
    <row r="67" spans="1:89" x14ac:dyDescent="0.25">
      <c r="A67" s="162"/>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c r="BA67" s="30"/>
      <c r="BB67" s="30"/>
      <c r="BC67" s="30"/>
      <c r="BD67" s="30"/>
      <c r="BE67" s="30"/>
      <c r="BF67" s="30"/>
      <c r="BG67" s="30"/>
      <c r="BH67" s="30"/>
      <c r="BI67" s="30"/>
      <c r="BJ67" s="30"/>
      <c r="BK67" s="30"/>
      <c r="BL67" s="30"/>
      <c r="BM67" s="30"/>
      <c r="BN67" s="30"/>
      <c r="BO67" s="30"/>
      <c r="BP67" s="30"/>
      <c r="BQ67" s="30"/>
      <c r="BR67" s="30"/>
      <c r="BS67" s="30"/>
      <c r="BT67" s="30"/>
      <c r="BU67" s="30"/>
      <c r="BV67" s="30"/>
      <c r="BW67" s="30"/>
      <c r="BX67" s="30"/>
      <c r="BY67" s="30"/>
      <c r="BZ67" s="30"/>
      <c r="CA67" s="30"/>
      <c r="CB67" s="30"/>
      <c r="CC67" s="30"/>
      <c r="CD67" s="30"/>
      <c r="CE67" s="30"/>
      <c r="CF67" s="30"/>
      <c r="CG67" s="30"/>
      <c r="CH67" s="30"/>
      <c r="CI67" s="30"/>
      <c r="CJ67" s="30"/>
      <c r="CK67" s="30"/>
    </row>
    <row r="68" spans="1:89" x14ac:dyDescent="0.25">
      <c r="A68" s="162"/>
      <c r="B68" s="30"/>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30"/>
      <c r="AP68" s="30"/>
      <c r="AQ68" s="30"/>
      <c r="AR68" s="30"/>
      <c r="AS68" s="30"/>
      <c r="AT68" s="30"/>
      <c r="AU68" s="30"/>
      <c r="AV68" s="30"/>
      <c r="AW68" s="30"/>
      <c r="AX68" s="30"/>
      <c r="AY68" s="30"/>
      <c r="AZ68" s="30"/>
      <c r="BA68" s="30"/>
      <c r="BB68" s="30"/>
      <c r="BC68" s="30"/>
      <c r="BD68" s="30"/>
      <c r="BE68" s="30"/>
      <c r="BF68" s="30"/>
      <c r="BG68" s="30"/>
      <c r="BH68" s="30"/>
      <c r="BI68" s="30"/>
      <c r="BJ68" s="30"/>
      <c r="BK68" s="30"/>
      <c r="BL68" s="30"/>
      <c r="BM68" s="30"/>
      <c r="BN68" s="30"/>
      <c r="BO68" s="30"/>
      <c r="BP68" s="30"/>
      <c r="BQ68" s="30"/>
      <c r="BR68" s="30"/>
      <c r="BS68" s="30"/>
      <c r="BT68" s="30"/>
      <c r="BU68" s="30"/>
      <c r="BV68" s="30"/>
      <c r="BW68" s="30"/>
      <c r="BX68" s="30"/>
      <c r="BY68" s="30"/>
      <c r="BZ68" s="30"/>
      <c r="CA68" s="30"/>
      <c r="CB68" s="30"/>
      <c r="CC68" s="30"/>
      <c r="CD68" s="30"/>
      <c r="CE68" s="30"/>
      <c r="CF68" s="30"/>
      <c r="CG68" s="30"/>
      <c r="CH68" s="30"/>
      <c r="CI68" s="30"/>
      <c r="CJ68" s="30"/>
      <c r="CK68" s="30"/>
    </row>
    <row r="69" spans="1:89" x14ac:dyDescent="0.25">
      <c r="A69" s="162"/>
      <c r="B69" s="30"/>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30"/>
      <c r="AP69" s="30"/>
      <c r="AQ69" s="30"/>
      <c r="AR69" s="30"/>
      <c r="AS69" s="30"/>
      <c r="AT69" s="30"/>
      <c r="AU69" s="30"/>
      <c r="AV69" s="30"/>
      <c r="AW69" s="30"/>
      <c r="AX69" s="30"/>
      <c r="AY69" s="30"/>
      <c r="AZ69" s="30"/>
      <c r="BA69" s="30"/>
      <c r="BB69" s="30"/>
      <c r="BC69" s="30"/>
      <c r="BD69" s="30"/>
      <c r="BE69" s="30"/>
      <c r="BF69" s="30"/>
      <c r="BG69" s="30"/>
      <c r="BH69" s="30"/>
      <c r="BI69" s="30"/>
      <c r="BJ69" s="30"/>
      <c r="BK69" s="30"/>
      <c r="BL69" s="30"/>
      <c r="BM69" s="30"/>
      <c r="BN69" s="30"/>
      <c r="BO69" s="30"/>
      <c r="BP69" s="30"/>
      <c r="BQ69" s="30"/>
      <c r="BR69" s="30"/>
      <c r="BS69" s="30"/>
      <c r="BT69" s="30"/>
      <c r="BU69" s="30"/>
      <c r="BV69" s="30"/>
      <c r="BW69" s="30"/>
      <c r="BX69" s="30"/>
      <c r="BY69" s="30"/>
      <c r="BZ69" s="30"/>
      <c r="CA69" s="30"/>
      <c r="CB69" s="30"/>
      <c r="CC69" s="30"/>
      <c r="CD69" s="30"/>
      <c r="CE69" s="30"/>
      <c r="CF69" s="30"/>
      <c r="CG69" s="30"/>
      <c r="CH69" s="30"/>
      <c r="CI69" s="30"/>
      <c r="CJ69" s="30"/>
      <c r="CK69" s="30"/>
    </row>
    <row r="70" spans="1:89" x14ac:dyDescent="0.25">
      <c r="A70" s="162"/>
      <c r="B70" s="30"/>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0"/>
      <c r="AN70" s="30"/>
      <c r="AO70" s="30"/>
      <c r="AP70" s="30"/>
      <c r="AQ70" s="30"/>
      <c r="AR70" s="30"/>
      <c r="AS70" s="30"/>
      <c r="AT70" s="30"/>
      <c r="AU70" s="30"/>
      <c r="AV70" s="30"/>
      <c r="AW70" s="30"/>
      <c r="AX70" s="30"/>
      <c r="AY70" s="30"/>
      <c r="AZ70" s="30"/>
      <c r="BA70" s="30"/>
      <c r="BB70" s="30"/>
      <c r="BC70" s="30"/>
      <c r="BD70" s="30"/>
      <c r="BE70" s="30"/>
      <c r="BF70" s="30"/>
      <c r="BG70" s="30"/>
      <c r="BH70" s="30"/>
      <c r="BI70" s="30"/>
      <c r="BJ70" s="30"/>
      <c r="BK70" s="30"/>
      <c r="BL70" s="30"/>
      <c r="BM70" s="30"/>
      <c r="BN70" s="30"/>
      <c r="BO70" s="30"/>
      <c r="BP70" s="30"/>
      <c r="BQ70" s="30"/>
      <c r="BR70" s="30"/>
      <c r="BS70" s="30"/>
      <c r="BT70" s="30"/>
      <c r="BU70" s="30"/>
      <c r="BV70" s="30"/>
      <c r="BW70" s="30"/>
      <c r="BX70" s="30"/>
      <c r="BY70" s="30"/>
      <c r="BZ70" s="30"/>
      <c r="CA70" s="30"/>
      <c r="CB70" s="30"/>
      <c r="CC70" s="30"/>
      <c r="CD70" s="30"/>
      <c r="CE70" s="30"/>
      <c r="CF70" s="30"/>
      <c r="CG70" s="30"/>
      <c r="CH70" s="30"/>
      <c r="CI70" s="30"/>
      <c r="CJ70" s="30"/>
      <c r="CK70" s="30"/>
    </row>
    <row r="71" spans="1:89" x14ac:dyDescent="0.25">
      <c r="A71" s="162"/>
      <c r="B71" s="30"/>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c r="BF71" s="30"/>
      <c r="BG71" s="30"/>
      <c r="BH71" s="30"/>
      <c r="BI71" s="30"/>
      <c r="BJ71" s="30"/>
      <c r="BK71" s="30"/>
      <c r="BL71" s="30"/>
      <c r="BM71" s="30"/>
      <c r="BN71" s="30"/>
      <c r="BO71" s="30"/>
      <c r="BP71" s="30"/>
      <c r="BQ71" s="30"/>
      <c r="BR71" s="30"/>
      <c r="BS71" s="30"/>
      <c r="BT71" s="30"/>
      <c r="BU71" s="30"/>
      <c r="BV71" s="30"/>
      <c r="BW71" s="30"/>
      <c r="BX71" s="30"/>
      <c r="BY71" s="30"/>
      <c r="BZ71" s="30"/>
      <c r="CA71" s="30"/>
      <c r="CB71" s="30"/>
      <c r="CC71" s="30"/>
      <c r="CD71" s="30"/>
      <c r="CE71" s="30"/>
      <c r="CF71" s="30"/>
      <c r="CG71" s="30"/>
      <c r="CH71" s="30"/>
      <c r="CI71" s="30"/>
      <c r="CJ71" s="30"/>
      <c r="CK71" s="30"/>
    </row>
    <row r="72" spans="1:89" x14ac:dyDescent="0.25">
      <c r="A72" s="162"/>
      <c r="B72" s="30"/>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c r="BF72" s="30"/>
      <c r="BG72" s="30"/>
      <c r="BH72" s="30"/>
      <c r="BI72" s="30"/>
      <c r="BJ72" s="30"/>
      <c r="BK72" s="30"/>
      <c r="BL72" s="30"/>
      <c r="BM72" s="30"/>
      <c r="BN72" s="30"/>
      <c r="BO72" s="30"/>
      <c r="BP72" s="30"/>
      <c r="BQ72" s="30"/>
      <c r="BR72" s="30"/>
      <c r="BS72" s="30"/>
      <c r="BT72" s="30"/>
      <c r="BU72" s="30"/>
      <c r="BV72" s="30"/>
      <c r="BW72" s="30"/>
      <c r="BX72" s="30"/>
      <c r="BY72" s="30"/>
      <c r="BZ72" s="30"/>
      <c r="CA72" s="30"/>
      <c r="CB72" s="30"/>
      <c r="CC72" s="30"/>
      <c r="CD72" s="30"/>
      <c r="CE72" s="30"/>
      <c r="CF72" s="30"/>
      <c r="CG72" s="30"/>
      <c r="CH72" s="30"/>
      <c r="CI72" s="30"/>
      <c r="CJ72" s="30"/>
      <c r="CK72" s="30"/>
    </row>
    <row r="73" spans="1:89" x14ac:dyDescent="0.25">
      <c r="A73" s="162"/>
      <c r="B73" s="30"/>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30"/>
      <c r="BJ73" s="30"/>
      <c r="BK73" s="30"/>
      <c r="BL73" s="30"/>
      <c r="BM73" s="30"/>
      <c r="BN73" s="30"/>
      <c r="BO73" s="30"/>
      <c r="BP73" s="30"/>
      <c r="BQ73" s="30"/>
      <c r="BR73" s="30"/>
      <c r="BS73" s="30"/>
      <c r="BT73" s="30"/>
      <c r="BU73" s="30"/>
      <c r="BV73" s="30"/>
      <c r="BW73" s="30"/>
      <c r="BX73" s="30"/>
      <c r="BY73" s="30"/>
      <c r="BZ73" s="30"/>
      <c r="CA73" s="30"/>
      <c r="CB73" s="30"/>
      <c r="CC73" s="30"/>
      <c r="CD73" s="30"/>
      <c r="CE73" s="30"/>
      <c r="CF73" s="30"/>
      <c r="CG73" s="30"/>
      <c r="CH73" s="30"/>
      <c r="CI73" s="30"/>
      <c r="CJ73" s="30"/>
      <c r="CK73" s="30"/>
    </row>
    <row r="74" spans="1:89" x14ac:dyDescent="0.25">
      <c r="A74" s="162"/>
      <c r="B74" s="30"/>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30"/>
      <c r="AX74" s="30"/>
      <c r="AY74" s="30"/>
      <c r="AZ74" s="30"/>
      <c r="BA74" s="30"/>
      <c r="BB74" s="30"/>
      <c r="BC74" s="30"/>
      <c r="BD74" s="30"/>
      <c r="BE74" s="30"/>
      <c r="BF74" s="30"/>
      <c r="BG74" s="30"/>
      <c r="BH74" s="30"/>
      <c r="BI74" s="30"/>
      <c r="BJ74" s="30"/>
      <c r="BK74" s="30"/>
      <c r="BL74" s="30"/>
      <c r="BM74" s="30"/>
      <c r="BN74" s="30"/>
      <c r="BO74" s="30"/>
      <c r="BP74" s="30"/>
      <c r="BQ74" s="30"/>
      <c r="BR74" s="30"/>
      <c r="BS74" s="30"/>
      <c r="BT74" s="30"/>
      <c r="BU74" s="30"/>
      <c r="BV74" s="30"/>
      <c r="BW74" s="30"/>
      <c r="BX74" s="30"/>
      <c r="BY74" s="30"/>
      <c r="BZ74" s="30"/>
      <c r="CA74" s="30"/>
      <c r="CB74" s="30"/>
      <c r="CC74" s="30"/>
      <c r="CD74" s="30"/>
      <c r="CE74" s="30"/>
      <c r="CF74" s="30"/>
      <c r="CG74" s="30"/>
      <c r="CH74" s="30"/>
      <c r="CI74" s="30"/>
      <c r="CJ74" s="30"/>
      <c r="CK74" s="30"/>
    </row>
    <row r="75" spans="1:89" x14ac:dyDescent="0.25">
      <c r="A75" s="162"/>
      <c r="B75" s="30"/>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c r="BC75" s="30"/>
      <c r="BD75" s="30"/>
      <c r="BE75" s="30"/>
      <c r="BF75" s="30"/>
      <c r="BG75" s="30"/>
      <c r="BH75" s="30"/>
      <c r="BI75" s="30"/>
      <c r="BJ75" s="30"/>
      <c r="BK75" s="30"/>
      <c r="BL75" s="30"/>
      <c r="BM75" s="30"/>
      <c r="BN75" s="30"/>
      <c r="BO75" s="30"/>
      <c r="BP75" s="30"/>
      <c r="BQ75" s="30"/>
      <c r="BR75" s="30"/>
      <c r="BS75" s="30"/>
      <c r="BT75" s="30"/>
      <c r="BU75" s="30"/>
      <c r="BV75" s="30"/>
      <c r="BW75" s="30"/>
      <c r="BX75" s="30"/>
      <c r="BY75" s="30"/>
      <c r="BZ75" s="30"/>
      <c r="CA75" s="30"/>
      <c r="CB75" s="30"/>
      <c r="CC75" s="30"/>
      <c r="CD75" s="30"/>
      <c r="CE75" s="30"/>
      <c r="CF75" s="30"/>
      <c r="CG75" s="30"/>
      <c r="CH75" s="30"/>
      <c r="CI75" s="30"/>
      <c r="CJ75" s="30"/>
      <c r="CK75" s="30"/>
    </row>
    <row r="76" spans="1:89" x14ac:dyDescent="0.25">
      <c r="A76" s="162"/>
      <c r="B76" s="30"/>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30"/>
      <c r="BI76" s="30"/>
      <c r="BJ76" s="30"/>
      <c r="BK76" s="30"/>
      <c r="BL76" s="30"/>
      <c r="BM76" s="30"/>
      <c r="BN76" s="30"/>
      <c r="BO76" s="30"/>
      <c r="BP76" s="30"/>
      <c r="BQ76" s="30"/>
      <c r="BR76" s="30"/>
      <c r="BS76" s="30"/>
      <c r="BT76" s="30"/>
      <c r="BU76" s="30"/>
      <c r="BV76" s="30"/>
      <c r="BW76" s="30"/>
      <c r="BX76" s="30"/>
      <c r="BY76" s="30"/>
      <c r="BZ76" s="30"/>
      <c r="CA76" s="30"/>
      <c r="CB76" s="30"/>
      <c r="CC76" s="30"/>
      <c r="CD76" s="30"/>
      <c r="CE76" s="30"/>
      <c r="CF76" s="30"/>
      <c r="CG76" s="30"/>
      <c r="CH76" s="30"/>
      <c r="CI76" s="30"/>
      <c r="CJ76" s="30"/>
      <c r="CK76" s="30"/>
    </row>
    <row r="77" spans="1:89" x14ac:dyDescent="0.25">
      <c r="A77" s="162"/>
      <c r="B77" s="30"/>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0"/>
      <c r="BH77" s="30"/>
      <c r="BI77" s="30"/>
      <c r="BJ77" s="30"/>
      <c r="BK77" s="30"/>
      <c r="BL77" s="30"/>
      <c r="BM77" s="30"/>
      <c r="BN77" s="30"/>
      <c r="BO77" s="30"/>
      <c r="BP77" s="30"/>
      <c r="BQ77" s="30"/>
      <c r="BR77" s="30"/>
      <c r="BS77" s="30"/>
      <c r="BT77" s="30"/>
      <c r="BU77" s="30"/>
      <c r="BV77" s="30"/>
      <c r="BW77" s="30"/>
      <c r="BX77" s="30"/>
      <c r="BY77" s="30"/>
      <c r="BZ77" s="30"/>
      <c r="CA77" s="30"/>
      <c r="CB77" s="30"/>
      <c r="CC77" s="30"/>
      <c r="CD77" s="30"/>
      <c r="CE77" s="30"/>
      <c r="CF77" s="30"/>
      <c r="CG77" s="30"/>
      <c r="CH77" s="30"/>
      <c r="CI77" s="30"/>
      <c r="CJ77" s="30"/>
      <c r="CK77" s="30"/>
    </row>
    <row r="78" spans="1:89" x14ac:dyDescent="0.25">
      <c r="A78" s="162"/>
      <c r="B78" s="30"/>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0"/>
      <c r="BH78" s="30"/>
      <c r="BI78" s="30"/>
      <c r="BJ78" s="30"/>
      <c r="BK78" s="30"/>
      <c r="BL78" s="30"/>
      <c r="BM78" s="30"/>
      <c r="BN78" s="30"/>
      <c r="BO78" s="30"/>
      <c r="BP78" s="30"/>
      <c r="BQ78" s="30"/>
      <c r="BR78" s="30"/>
      <c r="BS78" s="30"/>
      <c r="BT78" s="30"/>
      <c r="BU78" s="30"/>
      <c r="BV78" s="30"/>
      <c r="BW78" s="30"/>
      <c r="BX78" s="30"/>
      <c r="BY78" s="30"/>
      <c r="BZ78" s="30"/>
      <c r="CA78" s="30"/>
      <c r="CB78" s="30"/>
      <c r="CC78" s="30"/>
      <c r="CD78" s="30"/>
      <c r="CE78" s="30"/>
      <c r="CF78" s="30"/>
      <c r="CG78" s="30"/>
      <c r="CH78" s="30"/>
      <c r="CI78" s="30"/>
      <c r="CJ78" s="30"/>
      <c r="CK78" s="30"/>
    </row>
    <row r="79" spans="1:89" x14ac:dyDescent="0.25">
      <c r="A79" s="162"/>
      <c r="B79" s="30"/>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30"/>
      <c r="AL79" s="30"/>
      <c r="AM79" s="30"/>
      <c r="AN79" s="30"/>
      <c r="AO79" s="30"/>
      <c r="AP79" s="30"/>
      <c r="AQ79" s="30"/>
      <c r="AR79" s="30"/>
      <c r="AS79" s="30"/>
      <c r="AT79" s="30"/>
      <c r="AU79" s="30"/>
      <c r="AV79" s="30"/>
      <c r="AW79" s="30"/>
      <c r="AX79" s="30"/>
      <c r="AY79" s="30"/>
      <c r="AZ79" s="30"/>
      <c r="BA79" s="30"/>
      <c r="BB79" s="30"/>
      <c r="BC79" s="30"/>
      <c r="BD79" s="30"/>
      <c r="BE79" s="30"/>
      <c r="BF79" s="30"/>
      <c r="BG79" s="30"/>
      <c r="BH79" s="30"/>
      <c r="BI79" s="30"/>
      <c r="BJ79" s="30"/>
      <c r="BK79" s="30"/>
      <c r="BL79" s="30"/>
      <c r="BM79" s="30"/>
      <c r="BN79" s="30"/>
      <c r="BO79" s="30"/>
      <c r="BP79" s="30"/>
      <c r="BQ79" s="30"/>
      <c r="BR79" s="30"/>
      <c r="BS79" s="30"/>
      <c r="BT79" s="30"/>
      <c r="BU79" s="30"/>
      <c r="BV79" s="30"/>
      <c r="BW79" s="30"/>
      <c r="BX79" s="30"/>
      <c r="BY79" s="30"/>
      <c r="BZ79" s="30"/>
      <c r="CA79" s="30"/>
      <c r="CB79" s="30"/>
      <c r="CC79" s="30"/>
      <c r="CD79" s="30"/>
      <c r="CE79" s="30"/>
      <c r="CF79" s="30"/>
      <c r="CG79" s="30"/>
      <c r="CH79" s="30"/>
      <c r="CI79" s="30"/>
      <c r="CJ79" s="30"/>
      <c r="CK79" s="30"/>
    </row>
    <row r="80" spans="1:89" x14ac:dyDescent="0.25">
      <c r="A80" s="162"/>
      <c r="B80" s="30"/>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0"/>
      <c r="AY80" s="30"/>
      <c r="AZ80" s="30"/>
      <c r="BA80" s="30"/>
      <c r="BB80" s="30"/>
      <c r="BC80" s="30"/>
      <c r="BD80" s="30"/>
      <c r="BE80" s="30"/>
      <c r="BF80" s="30"/>
      <c r="BG80" s="30"/>
      <c r="BH80" s="30"/>
      <c r="BI80" s="30"/>
      <c r="BJ80" s="30"/>
      <c r="BK80" s="30"/>
      <c r="BL80" s="30"/>
      <c r="BM80" s="30"/>
      <c r="BN80" s="30"/>
      <c r="BO80" s="30"/>
      <c r="BP80" s="30"/>
      <c r="BQ80" s="30"/>
      <c r="BR80" s="30"/>
      <c r="BS80" s="30"/>
      <c r="BT80" s="30"/>
      <c r="BU80" s="30"/>
      <c r="BV80" s="30"/>
      <c r="BW80" s="30"/>
      <c r="BX80" s="30"/>
      <c r="BY80" s="30"/>
      <c r="BZ80" s="30"/>
      <c r="CA80" s="30"/>
      <c r="CB80" s="30"/>
      <c r="CC80" s="30"/>
      <c r="CD80" s="30"/>
      <c r="CE80" s="30"/>
      <c r="CF80" s="30"/>
      <c r="CG80" s="30"/>
      <c r="CH80" s="30"/>
      <c r="CI80" s="30"/>
      <c r="CJ80" s="30"/>
      <c r="CK80" s="30"/>
    </row>
    <row r="81" spans="1:89" x14ac:dyDescent="0.25">
      <c r="A81" s="162"/>
      <c r="B81" s="30"/>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30"/>
      <c r="AK81" s="30"/>
      <c r="AL81" s="30"/>
      <c r="AM81" s="30"/>
      <c r="AN81" s="30"/>
      <c r="AO81" s="30"/>
      <c r="AP81" s="30"/>
      <c r="AQ81" s="30"/>
      <c r="AR81" s="30"/>
      <c r="AS81" s="30"/>
      <c r="AT81" s="30"/>
      <c r="AU81" s="30"/>
      <c r="AV81" s="30"/>
      <c r="AW81" s="30"/>
      <c r="AX81" s="30"/>
      <c r="AY81" s="30"/>
      <c r="AZ81" s="30"/>
      <c r="BA81" s="30"/>
      <c r="BB81" s="30"/>
      <c r="BC81" s="30"/>
      <c r="BD81" s="30"/>
      <c r="BE81" s="30"/>
      <c r="BF81" s="30"/>
      <c r="BG81" s="30"/>
      <c r="BH81" s="30"/>
      <c r="BI81" s="30"/>
      <c r="BJ81" s="30"/>
      <c r="BK81" s="30"/>
      <c r="BL81" s="30"/>
      <c r="BM81" s="30"/>
      <c r="BN81" s="30"/>
      <c r="BO81" s="30"/>
      <c r="BP81" s="30"/>
      <c r="BQ81" s="30"/>
      <c r="BR81" s="30"/>
      <c r="BS81" s="30"/>
      <c r="BT81" s="30"/>
      <c r="BU81" s="30"/>
      <c r="BV81" s="30"/>
      <c r="BW81" s="30"/>
      <c r="BX81" s="30"/>
      <c r="BY81" s="30"/>
      <c r="BZ81" s="30"/>
      <c r="CA81" s="30"/>
      <c r="CB81" s="30"/>
      <c r="CC81" s="30"/>
      <c r="CD81" s="30"/>
      <c r="CE81" s="30"/>
      <c r="CF81" s="30"/>
      <c r="CG81" s="30"/>
      <c r="CH81" s="30"/>
      <c r="CI81" s="30"/>
      <c r="CJ81" s="30"/>
      <c r="CK81" s="30"/>
    </row>
    <row r="82" spans="1:89" x14ac:dyDescent="0.25">
      <c r="A82" s="162"/>
      <c r="B82" s="30"/>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row>
    <row r="83" spans="1:89" x14ac:dyDescent="0.25">
      <c r="A83" s="162"/>
      <c r="B83" s="30"/>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c r="BF83" s="30"/>
      <c r="BG83" s="30"/>
      <c r="BH83" s="30"/>
      <c r="BI83" s="30"/>
      <c r="BJ83" s="30"/>
      <c r="BK83" s="30"/>
      <c r="BL83" s="30"/>
      <c r="BM83" s="30"/>
      <c r="BN83" s="30"/>
      <c r="BO83" s="30"/>
      <c r="BP83" s="30"/>
      <c r="BQ83" s="30"/>
      <c r="BR83" s="30"/>
      <c r="BS83" s="30"/>
      <c r="BT83" s="30"/>
      <c r="BU83" s="30"/>
      <c r="BV83" s="30"/>
      <c r="BW83" s="30"/>
      <c r="BX83" s="30"/>
      <c r="BY83" s="30"/>
      <c r="BZ83" s="30"/>
      <c r="CA83" s="30"/>
      <c r="CB83" s="30"/>
      <c r="CC83" s="30"/>
      <c r="CD83" s="30"/>
      <c r="CE83" s="30"/>
      <c r="CF83" s="30"/>
      <c r="CG83" s="30"/>
      <c r="CH83" s="30"/>
      <c r="CI83" s="30"/>
      <c r="CJ83" s="30"/>
      <c r="CK83" s="30"/>
    </row>
    <row r="84" spans="1:89" x14ac:dyDescent="0.25">
      <c r="A84" s="162"/>
      <c r="B84" s="30"/>
      <c r="C84" s="30"/>
      <c r="D84" s="30"/>
      <c r="E84" s="30"/>
      <c r="F84" s="30"/>
      <c r="G84" s="30"/>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c r="AL84" s="30"/>
      <c r="AM84" s="30"/>
      <c r="AN84" s="30"/>
      <c r="AO84" s="30"/>
      <c r="AP84" s="30"/>
      <c r="AQ84" s="30"/>
      <c r="AR84" s="30"/>
      <c r="AS84" s="30"/>
      <c r="AT84" s="30"/>
      <c r="AU84" s="30"/>
      <c r="AV84" s="30"/>
      <c r="AW84" s="30"/>
      <c r="AX84" s="30"/>
      <c r="AY84" s="30"/>
      <c r="AZ84" s="30"/>
      <c r="BA84" s="30"/>
      <c r="BB84" s="30"/>
      <c r="BC84" s="30"/>
      <c r="BD84" s="30"/>
      <c r="BE84" s="30"/>
      <c r="BF84" s="30"/>
      <c r="BG84" s="30"/>
      <c r="BH84" s="30"/>
      <c r="BI84" s="30"/>
      <c r="BJ84" s="30"/>
      <c r="BK84" s="30"/>
      <c r="BL84" s="30"/>
      <c r="BM84" s="30"/>
      <c r="BN84" s="30"/>
      <c r="BO84" s="30"/>
      <c r="BP84" s="30"/>
      <c r="BQ84" s="30"/>
      <c r="BR84" s="30"/>
      <c r="BS84" s="30"/>
      <c r="BT84" s="30"/>
      <c r="BU84" s="30"/>
      <c r="BV84" s="30"/>
      <c r="BW84" s="30"/>
      <c r="BX84" s="30"/>
      <c r="BY84" s="30"/>
      <c r="BZ84" s="30"/>
      <c r="CA84" s="30"/>
      <c r="CB84" s="30"/>
      <c r="CC84" s="30"/>
      <c r="CD84" s="30"/>
      <c r="CE84" s="30"/>
      <c r="CF84" s="30"/>
      <c r="CG84" s="30"/>
      <c r="CH84" s="30"/>
      <c r="CI84" s="30"/>
      <c r="CJ84" s="30"/>
      <c r="CK84" s="30"/>
    </row>
    <row r="85" spans="1:89" x14ac:dyDescent="0.25">
      <c r="A85" s="162"/>
      <c r="B85" s="30"/>
      <c r="C85" s="30"/>
      <c r="D85" s="30"/>
      <c r="E85" s="30"/>
      <c r="F85" s="30"/>
      <c r="G85" s="30"/>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30"/>
      <c r="AK85" s="30"/>
      <c r="AL85" s="30"/>
      <c r="AM85" s="30"/>
      <c r="AN85" s="30"/>
      <c r="AO85" s="30"/>
      <c r="AP85" s="30"/>
      <c r="AQ85" s="30"/>
      <c r="AR85" s="30"/>
      <c r="AS85" s="30"/>
      <c r="AT85" s="30"/>
      <c r="AU85" s="30"/>
      <c r="AV85" s="30"/>
      <c r="AW85" s="30"/>
      <c r="AX85" s="30"/>
      <c r="AY85" s="30"/>
      <c r="AZ85" s="30"/>
      <c r="BA85" s="30"/>
      <c r="BB85" s="30"/>
      <c r="BC85" s="30"/>
      <c r="BD85" s="30"/>
      <c r="BE85" s="30"/>
      <c r="BF85" s="30"/>
      <c r="BG85" s="30"/>
      <c r="BH85" s="30"/>
      <c r="BI85" s="30"/>
      <c r="BJ85" s="30"/>
      <c r="BK85" s="30"/>
      <c r="BL85" s="30"/>
      <c r="BM85" s="30"/>
      <c r="BN85" s="30"/>
      <c r="BO85" s="30"/>
      <c r="BP85" s="30"/>
      <c r="BQ85" s="30"/>
      <c r="BR85" s="30"/>
      <c r="BS85" s="30"/>
      <c r="BT85" s="30"/>
      <c r="BU85" s="30"/>
      <c r="BV85" s="30"/>
      <c r="BW85" s="30"/>
      <c r="BX85" s="30"/>
      <c r="BY85" s="30"/>
      <c r="BZ85" s="30"/>
      <c r="CA85" s="30"/>
      <c r="CB85" s="30"/>
      <c r="CC85" s="30"/>
      <c r="CD85" s="30"/>
      <c r="CE85" s="30"/>
      <c r="CF85" s="30"/>
      <c r="CG85" s="30"/>
    </row>
    <row r="86" spans="1:89" x14ac:dyDescent="0.25">
      <c r="A86" s="162"/>
      <c r="B86" s="30"/>
      <c r="C86" s="30"/>
      <c r="D86" s="30"/>
      <c r="E86" s="30"/>
      <c r="F86" s="30"/>
      <c r="G86" s="30"/>
      <c r="H86" s="30"/>
      <c r="I86" s="30"/>
      <c r="J86" s="30"/>
      <c r="K86" s="30"/>
      <c r="L86" s="30"/>
      <c r="M86" s="30"/>
      <c r="N86" s="30"/>
      <c r="O86" s="30"/>
      <c r="P86" s="30"/>
      <c r="Q86" s="30"/>
      <c r="R86" s="30"/>
      <c r="S86" s="30"/>
      <c r="T86" s="30"/>
      <c r="U86" s="30"/>
      <c r="V86" s="30"/>
      <c r="W86" s="30"/>
      <c r="X86" s="30"/>
      <c r="Y86" s="30"/>
      <c r="Z86" s="30"/>
      <c r="AA86" s="30"/>
      <c r="AB86" s="30"/>
      <c r="AC86" s="30"/>
      <c r="AD86" s="30"/>
      <c r="AE86" s="30"/>
      <c r="AF86" s="30"/>
      <c r="AG86" s="30"/>
      <c r="AH86" s="30"/>
      <c r="AI86" s="30"/>
      <c r="AJ86" s="30"/>
      <c r="AK86" s="30"/>
      <c r="AL86" s="30"/>
      <c r="AM86" s="30"/>
      <c r="AN86" s="30"/>
      <c r="AO86" s="30"/>
      <c r="AP86" s="30"/>
      <c r="AQ86" s="30"/>
      <c r="AR86" s="30"/>
      <c r="AS86" s="30"/>
      <c r="AT86" s="30"/>
      <c r="AU86" s="30"/>
      <c r="AV86" s="30"/>
      <c r="AW86" s="30"/>
      <c r="AX86" s="30"/>
      <c r="AY86" s="30"/>
      <c r="AZ86" s="30"/>
      <c r="BA86" s="30"/>
      <c r="BB86" s="30"/>
      <c r="BC86" s="30"/>
      <c r="BD86" s="30"/>
      <c r="BE86" s="30"/>
      <c r="BF86" s="30"/>
      <c r="BG86" s="30"/>
      <c r="BH86" s="30"/>
      <c r="BI86" s="30"/>
      <c r="BJ86" s="30"/>
      <c r="BK86" s="30"/>
      <c r="BL86" s="30"/>
      <c r="BM86" s="30"/>
      <c r="BN86" s="30"/>
      <c r="BO86" s="30"/>
      <c r="BP86" s="30"/>
      <c r="BQ86" s="30"/>
      <c r="BR86" s="30"/>
      <c r="BS86" s="30"/>
      <c r="BT86" s="30"/>
      <c r="BU86" s="30"/>
      <c r="BV86" s="30"/>
      <c r="BW86" s="30"/>
      <c r="BX86" s="30"/>
      <c r="BY86" s="30"/>
      <c r="BZ86" s="30"/>
      <c r="CA86" s="30"/>
      <c r="CB86" s="30"/>
      <c r="CC86" s="30"/>
      <c r="CD86" s="30"/>
      <c r="CE86" s="30"/>
      <c r="CF86" s="30"/>
      <c r="CG86" s="30"/>
    </row>
    <row r="87" spans="1:89" x14ac:dyDescent="0.25">
      <c r="A87" s="162"/>
      <c r="B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row>
    <row r="88" spans="1:89" x14ac:dyDescent="0.25">
      <c r="A88" s="162"/>
      <c r="B88" s="30"/>
      <c r="C88" s="30"/>
      <c r="D88" s="30"/>
      <c r="E88" s="30"/>
      <c r="F88" s="30"/>
      <c r="G88" s="30"/>
      <c r="H88" s="30"/>
      <c r="I88" s="30"/>
      <c r="J88" s="30"/>
      <c r="K88" s="30"/>
      <c r="L88" s="30"/>
      <c r="M88" s="30"/>
      <c r="N88" s="30"/>
      <c r="O88" s="30"/>
      <c r="P88" s="30"/>
      <c r="Q88" s="30"/>
      <c r="R88" s="30"/>
      <c r="S88" s="30"/>
      <c r="T88" s="30"/>
      <c r="U88" s="30"/>
      <c r="V88" s="30"/>
      <c r="W88" s="30"/>
      <c r="X88" s="30"/>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row>
    <row r="89" spans="1:89" x14ac:dyDescent="0.25">
      <c r="A89" s="162"/>
      <c r="B89" s="30"/>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row>
    <row r="90" spans="1:89" x14ac:dyDescent="0.25">
      <c r="A90" s="162"/>
      <c r="B90" s="30"/>
      <c r="C90" s="30"/>
      <c r="D90" s="30"/>
      <c r="E90" s="30"/>
      <c r="F90" s="30"/>
      <c r="G90" s="30"/>
      <c r="H90" s="30"/>
      <c r="I90" s="30"/>
      <c r="J90" s="30"/>
      <c r="K90" s="30"/>
      <c r="L90" s="30"/>
      <c r="M90" s="30"/>
      <c r="N90" s="30"/>
      <c r="O90" s="30"/>
      <c r="P90" s="30"/>
      <c r="Q90" s="30"/>
      <c r="R90" s="30"/>
      <c r="S90" s="30"/>
      <c r="T90" s="30"/>
      <c r="U90" s="30"/>
      <c r="V90" s="30"/>
      <c r="W90" s="30"/>
      <c r="X90" s="30"/>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row>
    <row r="91" spans="1:89" x14ac:dyDescent="0.25">
      <c r="A91" s="162"/>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row>
    <row r="92" spans="1:89" x14ac:dyDescent="0.25">
      <c r="A92" s="162"/>
      <c r="B92" s="30"/>
      <c r="C92" s="30"/>
      <c r="D92" s="30"/>
      <c r="E92" s="30"/>
      <c r="F92" s="30"/>
      <c r="G92" s="30"/>
      <c r="H92" s="30"/>
      <c r="I92" s="30"/>
      <c r="J92" s="30"/>
      <c r="K92" s="30"/>
      <c r="L92" s="30"/>
      <c r="M92" s="30"/>
      <c r="N92" s="30"/>
      <c r="O92" s="30"/>
      <c r="P92" s="30"/>
      <c r="Q92" s="30"/>
      <c r="R92" s="30"/>
      <c r="S92" s="30"/>
      <c r="T92" s="30"/>
      <c r="U92" s="30"/>
      <c r="V92" s="30"/>
      <c r="W92" s="30"/>
      <c r="X92" s="30"/>
      <c r="Y92" s="30"/>
      <c r="Z92" s="30"/>
      <c r="AA92" s="30"/>
      <c r="AB92" s="30"/>
      <c r="AC92" s="30"/>
      <c r="AD92" s="30"/>
      <c r="AE92" s="30"/>
      <c r="AF92" s="30"/>
      <c r="AG92" s="30"/>
      <c r="AH92" s="30"/>
      <c r="AI92" s="30"/>
      <c r="AJ92" s="30"/>
      <c r="AK92" s="30"/>
      <c r="AL92" s="30"/>
      <c r="AM92" s="30"/>
      <c r="AN92" s="30"/>
      <c r="AO92" s="30"/>
      <c r="AP92" s="30"/>
      <c r="AQ92" s="30"/>
      <c r="AR92" s="30"/>
      <c r="AS92" s="30"/>
      <c r="AT92" s="30"/>
      <c r="AU92" s="30"/>
      <c r="AV92" s="30"/>
      <c r="AW92" s="30"/>
      <c r="AX92" s="30"/>
      <c r="AY92" s="30"/>
      <c r="AZ92" s="30"/>
      <c r="BA92" s="30"/>
      <c r="BB92" s="30"/>
      <c r="BC92" s="30"/>
      <c r="BD92" s="30"/>
      <c r="BE92" s="30"/>
      <c r="BF92" s="30"/>
      <c r="BG92" s="30"/>
      <c r="BH92" s="30"/>
      <c r="BI92" s="30"/>
      <c r="BJ92" s="30"/>
      <c r="BK92" s="30"/>
      <c r="BL92" s="30"/>
      <c r="BM92" s="30"/>
      <c r="BN92" s="30"/>
      <c r="BO92" s="30"/>
      <c r="BP92" s="30"/>
      <c r="BQ92" s="30"/>
      <c r="BR92" s="30"/>
      <c r="BS92" s="30"/>
      <c r="BT92" s="30"/>
      <c r="BU92" s="30"/>
      <c r="BV92" s="30"/>
      <c r="BW92" s="30"/>
      <c r="BX92" s="30"/>
      <c r="BY92" s="30"/>
      <c r="BZ92" s="30"/>
      <c r="CA92" s="30"/>
      <c r="CB92" s="30"/>
      <c r="CC92" s="30"/>
      <c r="CD92" s="30"/>
      <c r="CE92" s="30"/>
      <c r="CF92" s="30"/>
      <c r="CG92" s="30"/>
    </row>
    <row r="93" spans="1:89" x14ac:dyDescent="0.25">
      <c r="A93" s="162"/>
      <c r="B93" s="30"/>
      <c r="C93" s="30"/>
      <c r="D93" s="30"/>
      <c r="E93" s="30"/>
      <c r="F93" s="30"/>
      <c r="G93" s="30"/>
      <c r="H93" s="30"/>
      <c r="I93" s="30"/>
      <c r="J93" s="30"/>
      <c r="K93" s="30"/>
      <c r="L93" s="30"/>
      <c r="M93" s="30"/>
      <c r="N93" s="30"/>
      <c r="O93" s="30"/>
      <c r="P93" s="30"/>
      <c r="Q93" s="30"/>
      <c r="R93" s="30"/>
      <c r="S93" s="30"/>
      <c r="T93" s="30"/>
      <c r="U93" s="30"/>
      <c r="V93" s="30"/>
      <c r="W93" s="30"/>
      <c r="X93" s="30"/>
      <c r="Y93" s="30"/>
      <c r="Z93" s="30"/>
      <c r="AA93" s="30"/>
      <c r="AB93" s="30"/>
      <c r="AC93" s="30"/>
      <c r="AD93" s="30"/>
      <c r="AE93" s="30"/>
      <c r="AF93" s="30"/>
      <c r="AG93" s="30"/>
      <c r="AH93" s="30"/>
      <c r="AI93" s="30"/>
      <c r="AJ93" s="30"/>
      <c r="AK93" s="30"/>
      <c r="AL93" s="30"/>
      <c r="AM93" s="30"/>
      <c r="AN93" s="30"/>
      <c r="AO93" s="30"/>
      <c r="AP93" s="30"/>
      <c r="AQ93" s="30"/>
      <c r="AR93" s="30"/>
      <c r="AS93" s="30"/>
      <c r="AT93" s="30"/>
      <c r="AU93" s="30"/>
      <c r="AV93" s="30"/>
      <c r="AW93" s="30"/>
      <c r="AX93" s="30"/>
      <c r="AY93" s="30"/>
      <c r="AZ93" s="30"/>
      <c r="BA93" s="30"/>
      <c r="BB93" s="30"/>
      <c r="BC93" s="30"/>
      <c r="BD93" s="30"/>
      <c r="BE93" s="30"/>
      <c r="BF93" s="30"/>
      <c r="BG93" s="30"/>
      <c r="BH93" s="30"/>
      <c r="BI93" s="30"/>
      <c r="BJ93" s="30"/>
      <c r="BK93" s="30"/>
      <c r="BL93" s="30"/>
      <c r="BM93" s="30"/>
      <c r="BN93" s="30"/>
      <c r="BO93" s="30"/>
      <c r="BP93" s="30"/>
      <c r="BQ93" s="30"/>
      <c r="BR93" s="30"/>
      <c r="BS93" s="30"/>
      <c r="BT93" s="30"/>
      <c r="BU93" s="30"/>
      <c r="BV93" s="30"/>
      <c r="BW93" s="30"/>
      <c r="BX93" s="30"/>
      <c r="BY93" s="30"/>
      <c r="BZ93" s="30"/>
      <c r="CA93" s="30"/>
      <c r="CB93" s="30"/>
      <c r="CC93" s="30"/>
      <c r="CD93" s="30"/>
      <c r="CE93" s="30"/>
      <c r="CF93" s="30"/>
      <c r="CG93" s="30"/>
    </row>
    <row r="94" spans="1:89" x14ac:dyDescent="0.25">
      <c r="A94" s="162"/>
      <c r="B94" s="30"/>
      <c r="C94" s="30"/>
      <c r="D94" s="30"/>
      <c r="E94" s="30"/>
      <c r="F94" s="30"/>
      <c r="G94" s="30"/>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30"/>
      <c r="AP94" s="30"/>
      <c r="AQ94" s="30"/>
      <c r="AR94" s="30"/>
      <c r="AS94" s="30"/>
      <c r="AT94" s="30"/>
      <c r="AU94" s="30"/>
      <c r="AV94" s="30"/>
      <c r="AW94" s="30"/>
      <c r="AX94" s="30"/>
      <c r="AY94" s="30"/>
      <c r="AZ94" s="30"/>
      <c r="BA94" s="30"/>
      <c r="BB94" s="30"/>
      <c r="BC94" s="30"/>
      <c r="BD94" s="30"/>
      <c r="BE94" s="30"/>
      <c r="BF94" s="30"/>
      <c r="BG94" s="30"/>
      <c r="BH94" s="30"/>
      <c r="BI94" s="30"/>
      <c r="BJ94" s="30"/>
      <c r="BK94" s="30"/>
      <c r="BL94" s="30"/>
      <c r="BM94" s="30"/>
      <c r="BN94" s="30"/>
      <c r="BO94" s="30"/>
      <c r="BP94" s="30"/>
      <c r="BQ94" s="30"/>
      <c r="BR94" s="30"/>
      <c r="BS94" s="30"/>
      <c r="BT94" s="30"/>
      <c r="BU94" s="30"/>
      <c r="BV94" s="30"/>
      <c r="BW94" s="30"/>
      <c r="BX94" s="30"/>
      <c r="BY94" s="30"/>
      <c r="BZ94" s="30"/>
      <c r="CA94" s="30"/>
      <c r="CB94" s="30"/>
      <c r="CC94" s="30"/>
      <c r="CD94" s="30"/>
      <c r="CE94" s="30"/>
      <c r="CF94" s="30"/>
      <c r="CG94" s="30"/>
    </row>
    <row r="95" spans="1:89" x14ac:dyDescent="0.25">
      <c r="A95" s="162"/>
      <c r="B95" s="30"/>
      <c r="C95" s="30"/>
      <c r="D95" s="30"/>
      <c r="E95" s="30"/>
      <c r="F95" s="30"/>
      <c r="G95" s="30"/>
      <c r="H95" s="30"/>
      <c r="I95" s="30"/>
      <c r="J95" s="30"/>
      <c r="K95" s="30"/>
      <c r="L95" s="30"/>
      <c r="M95" s="30"/>
      <c r="N95" s="30"/>
      <c r="O95" s="30"/>
      <c r="P95" s="30"/>
      <c r="Q95" s="30"/>
      <c r="R95" s="30"/>
      <c r="S95" s="30"/>
      <c r="T95" s="30"/>
      <c r="U95" s="30"/>
      <c r="V95" s="30"/>
      <c r="W95" s="30"/>
      <c r="X95" s="30"/>
      <c r="Y95" s="30"/>
      <c r="Z95" s="30"/>
      <c r="AA95" s="30"/>
      <c r="AB95" s="30"/>
      <c r="AC95" s="30"/>
      <c r="AD95" s="30"/>
      <c r="AE95" s="30"/>
      <c r="AF95" s="30"/>
      <c r="AG95" s="30"/>
      <c r="AH95" s="30"/>
      <c r="AI95" s="30"/>
      <c r="AJ95" s="30"/>
      <c r="AK95" s="30"/>
      <c r="AL95" s="30"/>
      <c r="AM95" s="30"/>
      <c r="AN95" s="30"/>
      <c r="AO95" s="30"/>
      <c r="AP95" s="30"/>
      <c r="AQ95" s="30"/>
      <c r="AR95" s="30"/>
      <c r="AS95" s="30"/>
      <c r="AT95" s="30"/>
      <c r="AU95" s="30"/>
      <c r="AV95" s="30"/>
      <c r="AW95" s="30"/>
      <c r="AX95" s="30"/>
      <c r="AY95" s="30"/>
      <c r="AZ95" s="30"/>
      <c r="BA95" s="30"/>
      <c r="BB95" s="30"/>
      <c r="BC95" s="30"/>
      <c r="BD95" s="30"/>
      <c r="BE95" s="30"/>
      <c r="BF95" s="30"/>
      <c r="BG95" s="30"/>
      <c r="BH95" s="30"/>
      <c r="BI95" s="30"/>
      <c r="BJ95" s="30"/>
      <c r="BK95" s="30"/>
      <c r="BL95" s="30"/>
      <c r="BM95" s="30"/>
      <c r="BN95" s="30"/>
      <c r="BO95" s="30"/>
      <c r="BP95" s="30"/>
      <c r="BQ95" s="30"/>
      <c r="BR95" s="30"/>
      <c r="BS95" s="30"/>
      <c r="BT95" s="30"/>
      <c r="BU95" s="30"/>
      <c r="BV95" s="30"/>
      <c r="BW95" s="30"/>
      <c r="BX95" s="30"/>
      <c r="BY95" s="30"/>
      <c r="BZ95" s="30"/>
      <c r="CA95" s="30"/>
      <c r="CB95" s="30"/>
      <c r="CC95" s="30"/>
      <c r="CD95" s="30"/>
      <c r="CE95" s="30"/>
      <c r="CF95" s="30"/>
      <c r="CG95" s="30"/>
    </row>
    <row r="96" spans="1:89" x14ac:dyDescent="0.25">
      <c r="A96" s="162"/>
      <c r="B96" s="30"/>
      <c r="C96" s="30"/>
      <c r="D96" s="30"/>
      <c r="E96" s="30"/>
      <c r="F96" s="30"/>
      <c r="G96" s="30"/>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30"/>
      <c r="AK96" s="30"/>
      <c r="AL96" s="30"/>
      <c r="AM96" s="30"/>
      <c r="AN96" s="30"/>
      <c r="AO96" s="30"/>
      <c r="AP96" s="30"/>
      <c r="AQ96" s="30"/>
      <c r="AR96" s="30"/>
      <c r="AS96" s="30"/>
      <c r="AT96" s="30"/>
      <c r="AU96" s="30"/>
      <c r="AV96" s="30"/>
      <c r="AW96" s="30"/>
      <c r="AX96" s="30"/>
      <c r="AY96" s="30"/>
      <c r="AZ96" s="30"/>
      <c r="BA96" s="30"/>
      <c r="BB96" s="30"/>
      <c r="BC96" s="30"/>
      <c r="BD96" s="30"/>
      <c r="BE96" s="30"/>
      <c r="BF96" s="30"/>
      <c r="BG96" s="30"/>
      <c r="BH96" s="30"/>
      <c r="BI96" s="30"/>
      <c r="BJ96" s="30"/>
      <c r="BK96" s="30"/>
      <c r="BL96" s="30"/>
      <c r="BM96" s="30"/>
      <c r="BN96" s="30"/>
      <c r="BO96" s="30"/>
      <c r="BP96" s="30"/>
      <c r="BQ96" s="30"/>
      <c r="BR96" s="30"/>
      <c r="BS96" s="30"/>
      <c r="BT96" s="30"/>
      <c r="BU96" s="30"/>
      <c r="BV96" s="30"/>
      <c r="BW96" s="30"/>
      <c r="BX96" s="30"/>
      <c r="BY96" s="30"/>
      <c r="BZ96" s="30"/>
      <c r="CA96" s="30"/>
      <c r="CB96" s="30"/>
      <c r="CC96" s="30"/>
      <c r="CD96" s="30"/>
      <c r="CE96" s="30"/>
      <c r="CF96" s="30"/>
      <c r="CG96" s="30"/>
    </row>
    <row r="97" spans="1:85" x14ac:dyDescent="0.25">
      <c r="A97" s="162"/>
      <c r="B97" s="30"/>
      <c r="C97" s="30"/>
      <c r="D97" s="30"/>
      <c r="E97" s="30"/>
      <c r="F97" s="30"/>
      <c r="G97" s="30"/>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L97" s="30"/>
      <c r="AM97" s="30"/>
      <c r="AN97" s="30"/>
      <c r="AO97" s="30"/>
      <c r="AP97" s="30"/>
      <c r="AQ97" s="30"/>
      <c r="AR97" s="30"/>
      <c r="AS97" s="30"/>
      <c r="AT97" s="30"/>
      <c r="AU97" s="30"/>
      <c r="AV97" s="30"/>
      <c r="AW97" s="30"/>
      <c r="AX97" s="30"/>
      <c r="AY97" s="30"/>
      <c r="AZ97" s="30"/>
      <c r="BA97" s="30"/>
      <c r="BB97" s="30"/>
      <c r="BC97" s="30"/>
      <c r="BD97" s="30"/>
      <c r="BE97" s="30"/>
      <c r="BF97" s="30"/>
      <c r="BG97" s="30"/>
      <c r="BH97" s="30"/>
      <c r="BI97" s="30"/>
      <c r="BJ97" s="30"/>
      <c r="BK97" s="30"/>
      <c r="BL97" s="30"/>
      <c r="BM97" s="30"/>
      <c r="BN97" s="30"/>
      <c r="BO97" s="30"/>
      <c r="BP97" s="30"/>
      <c r="BQ97" s="30"/>
      <c r="BR97" s="30"/>
      <c r="BS97" s="30"/>
      <c r="BT97" s="30"/>
      <c r="BU97" s="30"/>
      <c r="BV97" s="30"/>
      <c r="BW97" s="30"/>
      <c r="BX97" s="30"/>
      <c r="BY97" s="30"/>
      <c r="BZ97" s="30"/>
      <c r="CA97" s="30"/>
      <c r="CB97" s="30"/>
      <c r="CC97" s="30"/>
      <c r="CD97" s="30"/>
      <c r="CE97" s="30"/>
      <c r="CF97" s="30"/>
      <c r="CG97" s="30"/>
    </row>
    <row r="98" spans="1:85" x14ac:dyDescent="0.25">
      <c r="A98" s="162"/>
      <c r="B98" s="30"/>
      <c r="C98" s="30"/>
      <c r="D98" s="30"/>
      <c r="E98" s="30"/>
      <c r="F98" s="30"/>
      <c r="G98" s="30"/>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c r="AL98" s="30"/>
      <c r="AM98" s="30"/>
      <c r="AN98" s="30"/>
      <c r="AO98" s="30"/>
      <c r="AP98" s="30"/>
      <c r="AQ98" s="30"/>
      <c r="AR98" s="30"/>
      <c r="AS98" s="30"/>
      <c r="AT98" s="30"/>
      <c r="AU98" s="30"/>
      <c r="AV98" s="30"/>
      <c r="AW98" s="30"/>
      <c r="AX98" s="30"/>
      <c r="AY98" s="30"/>
      <c r="AZ98" s="30"/>
      <c r="BA98" s="30"/>
      <c r="BB98" s="30"/>
      <c r="BC98" s="30"/>
      <c r="BD98" s="30"/>
      <c r="BE98" s="30"/>
      <c r="BF98" s="30"/>
      <c r="BG98" s="30"/>
      <c r="BH98" s="30"/>
      <c r="BI98" s="30"/>
      <c r="BJ98" s="30"/>
      <c r="BK98" s="30"/>
      <c r="BL98" s="30"/>
      <c r="BM98" s="30"/>
      <c r="BN98" s="30"/>
      <c r="BO98" s="30"/>
      <c r="BP98" s="30"/>
      <c r="BQ98" s="30"/>
      <c r="BR98" s="30"/>
      <c r="BS98" s="30"/>
      <c r="BT98" s="30"/>
      <c r="BU98" s="30"/>
      <c r="BV98" s="30"/>
      <c r="BW98" s="30"/>
      <c r="BX98" s="30"/>
      <c r="BY98" s="30"/>
      <c r="BZ98" s="30"/>
      <c r="CA98" s="30"/>
      <c r="CB98" s="30"/>
      <c r="CC98" s="30"/>
      <c r="CD98" s="30"/>
      <c r="CE98" s="30"/>
      <c r="CF98" s="30"/>
      <c r="CG98" s="30"/>
    </row>
    <row r="99" spans="1:85" x14ac:dyDescent="0.25">
      <c r="A99" s="162"/>
      <c r="B99" s="30"/>
      <c r="C99" s="30"/>
      <c r="D99" s="30"/>
      <c r="E99" s="30"/>
      <c r="F99" s="30"/>
      <c r="G99" s="30"/>
      <c r="H99" s="30"/>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30"/>
      <c r="AK99" s="30"/>
      <c r="AL99" s="30"/>
      <c r="AM99" s="30"/>
      <c r="AN99" s="30"/>
      <c r="AO99" s="30"/>
      <c r="AP99" s="30"/>
      <c r="AQ99" s="30"/>
      <c r="AR99" s="30"/>
      <c r="AS99" s="30"/>
      <c r="AT99" s="30"/>
      <c r="AU99" s="30"/>
      <c r="AV99" s="30"/>
      <c r="AW99" s="30"/>
      <c r="AX99" s="30"/>
      <c r="AY99" s="30"/>
      <c r="AZ99" s="30"/>
      <c r="BA99" s="30"/>
      <c r="BB99" s="30"/>
      <c r="BC99" s="30"/>
      <c r="BD99" s="30"/>
      <c r="BE99" s="30"/>
      <c r="BF99" s="30"/>
      <c r="BG99" s="30"/>
      <c r="BH99" s="30"/>
      <c r="BI99" s="30"/>
      <c r="BJ99" s="30"/>
      <c r="BK99" s="30"/>
      <c r="BL99" s="30"/>
      <c r="BM99" s="30"/>
      <c r="BN99" s="30"/>
      <c r="BO99" s="30"/>
      <c r="BP99" s="30"/>
      <c r="BQ99" s="30"/>
      <c r="BR99" s="30"/>
      <c r="BS99" s="30"/>
      <c r="BT99" s="30"/>
      <c r="BU99" s="30"/>
      <c r="BV99" s="30"/>
      <c r="BW99" s="30"/>
      <c r="BX99" s="30"/>
      <c r="BY99" s="30"/>
      <c r="BZ99" s="30"/>
      <c r="CA99" s="30"/>
      <c r="CB99" s="30"/>
      <c r="CC99" s="30"/>
      <c r="CD99" s="30"/>
      <c r="CE99" s="30"/>
      <c r="CF99" s="30"/>
      <c r="CG99" s="30"/>
    </row>
    <row r="100" spans="1:85" x14ac:dyDescent="0.25">
      <c r="A100" s="162"/>
      <c r="B100" s="30"/>
      <c r="C100" s="30"/>
      <c r="D100" s="30"/>
      <c r="E100" s="30"/>
      <c r="F100" s="30"/>
      <c r="G100" s="30"/>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30"/>
      <c r="AK100" s="30"/>
      <c r="AL100" s="30"/>
      <c r="AM100" s="30"/>
      <c r="AN100" s="30"/>
      <c r="AO100" s="30"/>
      <c r="AP100" s="30"/>
      <c r="AQ100" s="30"/>
      <c r="AR100" s="30"/>
      <c r="AS100" s="30"/>
      <c r="AT100" s="30"/>
      <c r="AU100" s="30"/>
      <c r="AV100" s="30"/>
      <c r="AW100" s="30"/>
      <c r="AX100" s="30"/>
      <c r="AY100" s="30"/>
      <c r="AZ100" s="30"/>
      <c r="BA100" s="30"/>
      <c r="BB100" s="30"/>
      <c r="BC100" s="30"/>
      <c r="BD100" s="30"/>
      <c r="BE100" s="30"/>
      <c r="BF100" s="30"/>
      <c r="BG100" s="30"/>
      <c r="BH100" s="30"/>
      <c r="BI100" s="30"/>
      <c r="BJ100" s="30"/>
      <c r="BK100" s="30"/>
      <c r="BL100" s="30"/>
      <c r="BM100" s="30"/>
      <c r="BN100" s="30"/>
      <c r="BO100" s="30"/>
      <c r="BP100" s="30"/>
      <c r="BQ100" s="30"/>
      <c r="BR100" s="30"/>
      <c r="BS100" s="30"/>
      <c r="BT100" s="30"/>
      <c r="BU100" s="30"/>
      <c r="BV100" s="30"/>
      <c r="BW100" s="30"/>
      <c r="BX100" s="30"/>
      <c r="BY100" s="30"/>
      <c r="BZ100" s="30"/>
      <c r="CA100" s="30"/>
      <c r="CB100" s="30"/>
      <c r="CC100" s="30"/>
      <c r="CD100" s="30"/>
      <c r="CE100" s="30"/>
      <c r="CF100" s="30"/>
      <c r="CG100" s="30"/>
    </row>
    <row r="101" spans="1:85" x14ac:dyDescent="0.25">
      <c r="A101" s="162"/>
      <c r="B101" s="30"/>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c r="AL101" s="30"/>
      <c r="AM101" s="30"/>
      <c r="AN101" s="30"/>
      <c r="AO101" s="30"/>
      <c r="AP101" s="30"/>
      <c r="AQ101" s="30"/>
      <c r="AR101" s="30"/>
      <c r="AS101" s="30"/>
      <c r="AT101" s="30"/>
      <c r="AU101" s="30"/>
      <c r="AV101" s="30"/>
      <c r="AW101" s="30"/>
      <c r="AX101" s="30"/>
      <c r="AY101" s="30"/>
      <c r="AZ101" s="30"/>
      <c r="BA101" s="30"/>
      <c r="BB101" s="30"/>
      <c r="BC101" s="30"/>
      <c r="BD101" s="30"/>
      <c r="BE101" s="30"/>
      <c r="BF101" s="30"/>
      <c r="BG101" s="30"/>
      <c r="BH101" s="30"/>
      <c r="BI101" s="30"/>
      <c r="BJ101" s="30"/>
      <c r="BK101" s="30"/>
      <c r="BL101" s="30"/>
      <c r="BM101" s="30"/>
      <c r="BN101" s="30"/>
      <c r="BO101" s="30"/>
      <c r="BP101" s="30"/>
      <c r="BQ101" s="30"/>
      <c r="BR101" s="30"/>
      <c r="BS101" s="30"/>
      <c r="BT101" s="30"/>
      <c r="BU101" s="30"/>
      <c r="BV101" s="30"/>
      <c r="BW101" s="30"/>
      <c r="BX101" s="30"/>
      <c r="BY101" s="30"/>
      <c r="BZ101" s="30"/>
      <c r="CA101" s="30"/>
      <c r="CB101" s="30"/>
      <c r="CC101" s="30"/>
      <c r="CD101" s="30"/>
      <c r="CE101" s="30"/>
      <c r="CF101" s="30"/>
      <c r="CG101" s="30"/>
    </row>
    <row r="102" spans="1:85" x14ac:dyDescent="0.25">
      <c r="A102" s="162"/>
      <c r="B102" s="30"/>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c r="AN102" s="30"/>
      <c r="AO102" s="30"/>
      <c r="AP102" s="30"/>
      <c r="AQ102" s="30"/>
      <c r="AR102" s="30"/>
      <c r="AS102" s="30"/>
      <c r="AT102" s="30"/>
      <c r="AU102" s="30"/>
      <c r="AV102" s="30"/>
      <c r="AW102" s="30"/>
      <c r="AX102" s="30"/>
      <c r="AY102" s="30"/>
      <c r="AZ102" s="30"/>
      <c r="BA102" s="30"/>
      <c r="BB102" s="30"/>
      <c r="BC102" s="30"/>
      <c r="BD102" s="30"/>
      <c r="BE102" s="30"/>
      <c r="BF102" s="30"/>
      <c r="BG102" s="30"/>
      <c r="BH102" s="30"/>
      <c r="BI102" s="30"/>
      <c r="BJ102" s="30"/>
      <c r="BK102" s="30"/>
      <c r="BL102" s="30"/>
      <c r="BM102" s="30"/>
      <c r="BN102" s="30"/>
      <c r="BO102" s="30"/>
      <c r="BP102" s="30"/>
      <c r="BQ102" s="30"/>
      <c r="BR102" s="30"/>
      <c r="BS102" s="30"/>
      <c r="BT102" s="30"/>
      <c r="BU102" s="30"/>
      <c r="BV102" s="30"/>
      <c r="BW102" s="30"/>
      <c r="BX102" s="30"/>
      <c r="BY102" s="30"/>
      <c r="BZ102" s="30"/>
      <c r="CA102" s="30"/>
      <c r="CB102" s="30"/>
      <c r="CC102" s="30"/>
      <c r="CD102" s="30"/>
      <c r="CE102" s="30"/>
      <c r="CF102" s="30"/>
      <c r="CG102" s="30"/>
    </row>
    <row r="103" spans="1:85" x14ac:dyDescent="0.25">
      <c r="A103" s="162"/>
      <c r="B103" s="30"/>
      <c r="C103" s="30"/>
      <c r="D103" s="30"/>
      <c r="E103" s="30"/>
      <c r="F103" s="30"/>
      <c r="G103" s="30"/>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L103" s="30"/>
      <c r="AM103" s="30"/>
      <c r="AN103" s="30"/>
      <c r="AO103" s="30"/>
      <c r="AP103" s="30"/>
      <c r="AQ103" s="30"/>
      <c r="AR103" s="30"/>
      <c r="AS103" s="30"/>
      <c r="AT103" s="30"/>
      <c r="AU103" s="30"/>
      <c r="AV103" s="30"/>
      <c r="AW103" s="30"/>
      <c r="AX103" s="30"/>
      <c r="AY103" s="30"/>
      <c r="AZ103" s="30"/>
      <c r="BA103" s="30"/>
      <c r="BB103" s="30"/>
      <c r="BC103" s="30"/>
      <c r="BD103" s="30"/>
      <c r="BE103" s="30"/>
      <c r="BF103" s="30"/>
      <c r="BG103" s="30"/>
      <c r="BH103" s="30"/>
      <c r="BI103" s="30"/>
      <c r="BJ103" s="30"/>
      <c r="BK103" s="30"/>
      <c r="BL103" s="30"/>
      <c r="BM103" s="30"/>
      <c r="BN103" s="30"/>
      <c r="BO103" s="30"/>
      <c r="BP103" s="30"/>
      <c r="BQ103" s="30"/>
      <c r="BR103" s="30"/>
      <c r="BS103" s="30"/>
      <c r="BT103" s="30"/>
      <c r="BU103" s="30"/>
      <c r="BV103" s="30"/>
      <c r="BW103" s="30"/>
      <c r="BX103" s="30"/>
      <c r="BY103" s="30"/>
      <c r="BZ103" s="30"/>
      <c r="CA103" s="30"/>
      <c r="CB103" s="30"/>
      <c r="CC103" s="30"/>
      <c r="CD103" s="30"/>
      <c r="CE103" s="30"/>
      <c r="CF103" s="30"/>
      <c r="CG103" s="30"/>
    </row>
    <row r="104" spans="1:85" x14ac:dyDescent="0.25">
      <c r="AL104" s="30"/>
      <c r="AM104" s="30"/>
      <c r="AN104" s="30"/>
      <c r="AO104" s="30"/>
      <c r="AP104" s="30"/>
      <c r="AQ104" s="30"/>
      <c r="AR104" s="30"/>
      <c r="AS104" s="30"/>
      <c r="AT104" s="30"/>
      <c r="AU104" s="30"/>
      <c r="AV104" s="30"/>
      <c r="AW104" s="30"/>
      <c r="AX104" s="30"/>
      <c r="AY104" s="30"/>
      <c r="AZ104" s="30"/>
      <c r="BA104" s="30"/>
      <c r="BB104" s="30"/>
      <c r="BC104" s="30"/>
      <c r="BD104" s="30"/>
      <c r="BE104" s="30"/>
      <c r="BF104" s="30"/>
      <c r="BG104" s="30"/>
      <c r="BH104" s="30"/>
      <c r="BI104" s="30"/>
      <c r="BJ104" s="30"/>
      <c r="BK104" s="30"/>
      <c r="BL104" s="30"/>
      <c r="BM104" s="30"/>
      <c r="BN104" s="30"/>
      <c r="BO104" s="30"/>
      <c r="BP104" s="30"/>
      <c r="BQ104" s="30"/>
      <c r="BR104" s="30"/>
      <c r="BS104" s="30"/>
      <c r="BT104" s="30"/>
      <c r="BU104" s="30"/>
      <c r="BV104" s="30"/>
      <c r="BW104" s="30"/>
      <c r="BX104" s="30"/>
      <c r="BY104" s="30"/>
      <c r="BZ104" s="30"/>
      <c r="CA104" s="30"/>
      <c r="CB104" s="30"/>
      <c r="CC104" s="30"/>
      <c r="CD104" s="30"/>
      <c r="CE104" s="30"/>
      <c r="CF104" s="30"/>
      <c r="CG104" s="30"/>
    </row>
    <row r="105" spans="1:85" x14ac:dyDescent="0.25">
      <c r="AL105" s="30"/>
      <c r="AM105" s="30"/>
      <c r="AN105" s="30"/>
      <c r="AO105" s="30"/>
      <c r="AP105" s="30"/>
      <c r="AQ105" s="30"/>
      <c r="AR105" s="30"/>
      <c r="AS105" s="30"/>
      <c r="AT105" s="30"/>
      <c r="AU105" s="30"/>
      <c r="AV105" s="30"/>
      <c r="AW105" s="30"/>
      <c r="AX105" s="30"/>
      <c r="AY105" s="30"/>
      <c r="AZ105" s="30"/>
      <c r="BA105" s="30"/>
      <c r="BB105" s="30"/>
      <c r="BC105" s="30"/>
      <c r="BD105" s="30"/>
      <c r="BE105" s="30"/>
      <c r="BF105" s="30"/>
      <c r="BG105" s="30"/>
      <c r="BH105" s="30"/>
      <c r="BI105" s="30"/>
      <c r="BJ105" s="30"/>
      <c r="BK105" s="30"/>
      <c r="BL105" s="30"/>
      <c r="BM105" s="30"/>
      <c r="BN105" s="30"/>
      <c r="BO105" s="30"/>
      <c r="BP105" s="30"/>
      <c r="BQ105" s="30"/>
      <c r="BR105" s="30"/>
      <c r="BS105" s="30"/>
      <c r="BT105" s="30"/>
      <c r="BU105" s="30"/>
      <c r="BV105" s="30"/>
      <c r="BW105" s="30"/>
      <c r="BX105" s="30"/>
      <c r="BY105" s="30"/>
      <c r="BZ105" s="30"/>
      <c r="CA105" s="30"/>
      <c r="CB105" s="30"/>
      <c r="CC105" s="30"/>
      <c r="CD105" s="30"/>
      <c r="CE105" s="30"/>
      <c r="CF105" s="30"/>
      <c r="CG105" s="30"/>
    </row>
    <row r="106" spans="1:85" x14ac:dyDescent="0.25">
      <c r="AL106" s="30"/>
      <c r="AM106" s="30"/>
      <c r="AN106" s="30"/>
      <c r="AO106" s="30"/>
      <c r="AP106" s="30"/>
      <c r="AQ106" s="30"/>
      <c r="AR106" s="30"/>
      <c r="AS106" s="30"/>
      <c r="AT106" s="30"/>
      <c r="AU106" s="30"/>
      <c r="AV106" s="30"/>
      <c r="AW106" s="30"/>
      <c r="AX106" s="30"/>
      <c r="AY106" s="30"/>
      <c r="AZ106" s="30"/>
      <c r="BA106" s="30"/>
      <c r="BB106" s="30"/>
      <c r="BC106" s="30"/>
      <c r="BD106" s="30"/>
      <c r="BE106" s="30"/>
      <c r="BF106" s="30"/>
      <c r="BG106" s="30"/>
      <c r="BH106" s="30"/>
      <c r="BI106" s="30"/>
      <c r="BJ106" s="30"/>
      <c r="BK106" s="30"/>
      <c r="BL106" s="30"/>
      <c r="BM106" s="30"/>
      <c r="BN106" s="30"/>
      <c r="BO106" s="30"/>
      <c r="BP106" s="30"/>
      <c r="BQ106" s="30"/>
      <c r="BR106" s="30"/>
      <c r="BS106" s="30"/>
      <c r="BT106" s="30"/>
      <c r="BU106" s="30"/>
      <c r="BV106" s="30"/>
      <c r="BW106" s="30"/>
      <c r="BX106" s="30"/>
      <c r="BY106" s="30"/>
      <c r="BZ106" s="30"/>
      <c r="CA106" s="30"/>
      <c r="CB106" s="30"/>
      <c r="CC106" s="30"/>
      <c r="CD106" s="30"/>
      <c r="CE106" s="30"/>
      <c r="CF106" s="30"/>
      <c r="CG106" s="30"/>
    </row>
    <row r="107" spans="1:85" x14ac:dyDescent="0.25">
      <c r="AL107" s="30"/>
      <c r="AM107" s="30"/>
      <c r="AN107" s="30"/>
      <c r="AO107" s="30"/>
      <c r="AP107" s="30"/>
      <c r="AQ107" s="30"/>
      <c r="AR107" s="30"/>
      <c r="AS107" s="30"/>
      <c r="AT107" s="30"/>
      <c r="AU107" s="30"/>
      <c r="AV107" s="30"/>
      <c r="AW107" s="30"/>
      <c r="AX107" s="30"/>
      <c r="AY107" s="30"/>
      <c r="AZ107" s="30"/>
      <c r="BA107" s="30"/>
      <c r="BB107" s="30"/>
      <c r="BC107" s="30"/>
      <c r="BD107" s="30"/>
      <c r="BE107" s="30"/>
      <c r="BF107" s="30"/>
      <c r="BG107" s="30"/>
      <c r="BH107" s="30"/>
      <c r="BI107" s="30"/>
      <c r="BJ107" s="30"/>
      <c r="BK107" s="30"/>
      <c r="BL107" s="30"/>
      <c r="BM107" s="30"/>
      <c r="BN107" s="30"/>
      <c r="BO107" s="30"/>
      <c r="BP107" s="30"/>
      <c r="BQ107" s="30"/>
      <c r="BR107" s="30"/>
      <c r="BS107" s="30"/>
      <c r="BT107" s="30"/>
      <c r="BU107" s="30"/>
      <c r="BV107" s="30"/>
      <c r="BW107" s="30"/>
      <c r="BX107" s="30"/>
      <c r="BY107" s="30"/>
      <c r="BZ107" s="30"/>
      <c r="CA107" s="30"/>
      <c r="CB107" s="30"/>
      <c r="CC107" s="30"/>
      <c r="CD107" s="30"/>
      <c r="CE107" s="30"/>
      <c r="CF107" s="30"/>
      <c r="CG107" s="30"/>
    </row>
  </sheetData>
  <sheetProtection sheet="1" objects="1" scenarios="1"/>
  <mergeCells count="24">
    <mergeCell ref="Z46:AK46"/>
    <mergeCell ref="B46:M46"/>
    <mergeCell ref="N46:Y46"/>
    <mergeCell ref="A6:E6"/>
    <mergeCell ref="A9:R9"/>
    <mergeCell ref="A10:R10"/>
    <mergeCell ref="A19:R19"/>
    <mergeCell ref="A29:R29"/>
    <mergeCell ref="A30:R30"/>
    <mergeCell ref="A45:R45"/>
    <mergeCell ref="A39:R44"/>
    <mergeCell ref="A20:R20"/>
    <mergeCell ref="O31:O34"/>
    <mergeCell ref="P31:P34"/>
    <mergeCell ref="Q31:Q35"/>
    <mergeCell ref="R31:R37"/>
    <mergeCell ref="O11:O14"/>
    <mergeCell ref="P11:P14"/>
    <mergeCell ref="Q11:Q15"/>
    <mergeCell ref="R11:R17"/>
    <mergeCell ref="R21:R27"/>
    <mergeCell ref="Q21:Q25"/>
    <mergeCell ref="P21:P24"/>
    <mergeCell ref="O21:O24"/>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58"/>
  <sheetViews>
    <sheetView topLeftCell="M25" zoomScale="80" zoomScaleNormal="80" workbookViewId="0">
      <selection activeCell="AY7" sqref="AY7"/>
    </sheetView>
  </sheetViews>
  <sheetFormatPr defaultRowHeight="15" x14ac:dyDescent="0.25"/>
  <cols>
    <col min="1" max="1" width="80.140625" bestFit="1" customWidth="1"/>
    <col min="2" max="2" width="42.140625" bestFit="1" customWidth="1"/>
    <col min="3" max="3" width="36.7109375" bestFit="1" customWidth="1"/>
    <col min="4" max="4" width="17.85546875" bestFit="1" customWidth="1"/>
    <col min="5" max="5" width="42.140625" bestFit="1" customWidth="1"/>
    <col min="6" max="13" width="17.85546875" bestFit="1" customWidth="1"/>
    <col min="14" max="14" width="15" bestFit="1" customWidth="1"/>
    <col min="15" max="15" width="22.42578125" bestFit="1" customWidth="1"/>
    <col min="16" max="16" width="32.42578125" bestFit="1" customWidth="1"/>
    <col min="17" max="17" width="31.28515625" bestFit="1" customWidth="1"/>
    <col min="18" max="18" width="32.42578125" bestFit="1" customWidth="1"/>
    <col min="19" max="37" width="10.140625" bestFit="1" customWidth="1"/>
  </cols>
  <sheetData>
    <row r="1" spans="1:85" s="58" customFormat="1" ht="126" customHeight="1" x14ac:dyDescent="0.25">
      <c r="A1" s="128"/>
      <c r="B1" s="129"/>
      <c r="C1" s="129"/>
      <c r="D1" s="129"/>
      <c r="E1" s="129" t="s">
        <v>38</v>
      </c>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row>
    <row r="2" spans="1:85" ht="31.5" customHeight="1" x14ac:dyDescent="0.25">
      <c r="A2" s="18"/>
      <c r="B2" s="24" t="s">
        <v>19</v>
      </c>
      <c r="C2" s="24" t="s">
        <v>20</v>
      </c>
      <c r="D2" s="24" t="s">
        <v>21</v>
      </c>
      <c r="E2" s="24" t="s">
        <v>6</v>
      </c>
      <c r="F2" s="19"/>
      <c r="G2" s="36"/>
      <c r="H2" s="36"/>
      <c r="I2" s="37"/>
      <c r="J2" s="37"/>
      <c r="K2" s="37"/>
      <c r="L2" s="37"/>
      <c r="M2" s="37"/>
      <c r="N2" s="20"/>
      <c r="O2" s="38"/>
      <c r="P2" s="39"/>
      <c r="Q2" s="40"/>
      <c r="R2" s="40"/>
    </row>
    <row r="3" spans="1:85" ht="111" customHeight="1" x14ac:dyDescent="0.25">
      <c r="A3" s="26" t="s">
        <v>5</v>
      </c>
      <c r="B3" s="45">
        <f>'Start- Inputs and Assumptions'!B9</f>
        <v>100000</v>
      </c>
      <c r="C3" s="45">
        <f>'Start- Inputs and Assumptions'!C9</f>
        <v>115000</v>
      </c>
      <c r="D3" s="45">
        <f>'Start- Inputs and Assumptions'!D9</f>
        <v>150000</v>
      </c>
      <c r="E3" s="27" t="str">
        <f>'Start- Inputs and Assumptions'!E9</f>
        <v>Assumes all new patients in the previous year, become stable patients in year 2 and year 3</v>
      </c>
      <c r="F3" s="31"/>
      <c r="G3" s="23"/>
      <c r="H3" s="23"/>
      <c r="I3" s="23"/>
      <c r="J3" s="23"/>
      <c r="K3" s="23"/>
      <c r="L3" s="23"/>
      <c r="M3" s="23"/>
      <c r="N3" s="23"/>
      <c r="O3" s="30"/>
      <c r="P3" s="30"/>
      <c r="Q3" s="30"/>
      <c r="R3" s="30"/>
    </row>
    <row r="4" spans="1:85" ht="49.5" customHeight="1" x14ac:dyDescent="0.25">
      <c r="A4" s="26" t="s">
        <v>25</v>
      </c>
      <c r="B4" s="45">
        <f>'Start- Inputs and Assumptions'!B10</f>
        <v>15000</v>
      </c>
      <c r="C4" s="45">
        <f>'Start- Inputs and Assumptions'!C10</f>
        <v>35000</v>
      </c>
      <c r="D4" s="45">
        <f>'Start- Inputs and Assumptions'!D10</f>
        <v>12000</v>
      </c>
      <c r="E4" s="27" t="str">
        <f>'Start- Inputs and Assumptions'!E10</f>
        <v>All new patients predicted to be identified as positive in the next year, and will be enrolled on to ART</v>
      </c>
      <c r="F4" s="17"/>
      <c r="G4" s="17"/>
      <c r="H4" s="17"/>
      <c r="I4" s="17"/>
      <c r="J4" s="17"/>
      <c r="K4" s="17"/>
      <c r="L4" s="17"/>
      <c r="M4" s="17"/>
      <c r="N4" s="17"/>
    </row>
    <row r="5" spans="1:85" ht="36.75" customHeight="1" x14ac:dyDescent="0.25">
      <c r="A5" s="50" t="s">
        <v>40</v>
      </c>
      <c r="B5" s="43">
        <f>'Start- Inputs and Assumptions'!B11</f>
        <v>1250</v>
      </c>
      <c r="C5" s="43">
        <f>'Start- Inputs and Assumptions'!C11</f>
        <v>2916.6666666666665</v>
      </c>
      <c r="D5" s="43">
        <f>'Start- Inputs and Assumptions'!D11</f>
        <v>1000</v>
      </c>
      <c r="E5" s="27" t="str">
        <f>'Start- Inputs and Assumptions'!E11</f>
        <v>Total Number of New Patients Divided by 12</v>
      </c>
      <c r="F5" s="17"/>
      <c r="G5" s="17"/>
      <c r="H5" s="17"/>
      <c r="I5" s="17"/>
      <c r="J5" s="17"/>
      <c r="K5" s="17"/>
      <c r="L5" s="17"/>
      <c r="M5" s="17"/>
      <c r="N5" s="17"/>
    </row>
    <row r="6" spans="1:85" s="1" customFormat="1" x14ac:dyDescent="0.25">
      <c r="A6" s="216"/>
      <c r="B6" s="217"/>
      <c r="C6" s="217"/>
      <c r="D6" s="217"/>
      <c r="E6" s="238"/>
      <c r="F6" s="17"/>
      <c r="G6" s="17"/>
      <c r="H6" s="17"/>
      <c r="I6" s="17"/>
      <c r="J6" s="17"/>
      <c r="K6" s="17"/>
      <c r="L6" s="17"/>
      <c r="M6" s="17"/>
      <c r="N6" s="17"/>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row>
    <row r="7" spans="1:85" s="1" customFormat="1" ht="30" x14ac:dyDescent="0.25">
      <c r="B7" s="3" t="s">
        <v>66</v>
      </c>
      <c r="C7" s="25" t="s">
        <v>6</v>
      </c>
      <c r="D7" s="17"/>
      <c r="E7" s="17"/>
      <c r="F7" s="17"/>
      <c r="G7" s="17"/>
      <c r="H7" s="17"/>
      <c r="I7" s="17"/>
      <c r="J7" s="17"/>
      <c r="K7" s="17"/>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F7" s="61"/>
      <c r="BG7" s="61"/>
      <c r="BH7" s="61"/>
      <c r="BI7" s="61"/>
      <c r="BJ7" s="61"/>
      <c r="BK7" s="61"/>
      <c r="BL7" s="61"/>
      <c r="BM7" s="61"/>
      <c r="BN7" s="61"/>
      <c r="BO7" s="61"/>
      <c r="BP7" s="61"/>
      <c r="BQ7" s="61"/>
      <c r="BR7" s="61"/>
      <c r="BS7" s="61"/>
      <c r="BT7" s="61"/>
      <c r="BU7" s="61"/>
      <c r="BV7" s="61"/>
      <c r="BW7" s="61"/>
      <c r="BX7" s="61"/>
      <c r="BY7" s="61"/>
      <c r="BZ7" s="61"/>
      <c r="CA7" s="61"/>
      <c r="CB7" s="61"/>
      <c r="CC7" s="61"/>
      <c r="CD7" s="61"/>
      <c r="CE7" s="61"/>
      <c r="CF7" s="61"/>
      <c r="CG7" s="61"/>
    </row>
    <row r="8" spans="1:85" s="1" customFormat="1" ht="93" customHeight="1" x14ac:dyDescent="0.25">
      <c r="A8" s="69" t="s">
        <v>0</v>
      </c>
      <c r="B8" s="120">
        <f>$B$3/4</f>
        <v>25000</v>
      </c>
      <c r="C8" s="51" t="s">
        <v>33</v>
      </c>
      <c r="D8" s="17"/>
      <c r="E8" s="17"/>
      <c r="F8" s="17"/>
      <c r="G8" s="17"/>
      <c r="H8" s="17"/>
      <c r="I8" s="17"/>
      <c r="J8" s="17"/>
      <c r="K8" s="17"/>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c r="BF8" s="61"/>
      <c r="BG8" s="61"/>
      <c r="BH8" s="61"/>
      <c r="BI8" s="61"/>
      <c r="BJ8" s="61"/>
      <c r="BK8" s="61"/>
      <c r="BL8" s="61"/>
      <c r="BM8" s="61"/>
      <c r="BN8" s="61"/>
      <c r="BO8" s="61"/>
      <c r="BP8" s="61"/>
      <c r="BQ8" s="61"/>
      <c r="BR8" s="61"/>
      <c r="BS8" s="61"/>
      <c r="BT8" s="61"/>
      <c r="BU8" s="61"/>
      <c r="BV8" s="61"/>
      <c r="BW8" s="61"/>
      <c r="BX8" s="61"/>
      <c r="BY8" s="61"/>
      <c r="BZ8" s="61"/>
      <c r="CA8" s="61"/>
      <c r="CB8" s="61"/>
      <c r="CC8" s="61"/>
      <c r="CD8" s="61"/>
      <c r="CE8" s="61"/>
      <c r="CF8" s="61"/>
      <c r="CG8" s="61"/>
    </row>
    <row r="9" spans="1:85" s="1" customFormat="1" x14ac:dyDescent="0.25">
      <c r="A9" s="215"/>
      <c r="B9" s="215"/>
      <c r="C9" s="215"/>
      <c r="D9" s="215"/>
      <c r="E9" s="215"/>
      <c r="F9" s="215"/>
      <c r="G9" s="215"/>
      <c r="H9" s="215"/>
      <c r="I9" s="215"/>
      <c r="J9" s="215"/>
      <c r="K9" s="215"/>
      <c r="L9" s="215"/>
      <c r="M9" s="215"/>
      <c r="N9" s="215"/>
      <c r="O9" s="215"/>
      <c r="P9" s="215"/>
      <c r="Q9" s="215"/>
      <c r="R9" s="215"/>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61"/>
      <c r="BE9" s="61"/>
      <c r="BF9" s="61"/>
      <c r="BG9" s="61"/>
      <c r="BH9" s="61"/>
      <c r="BI9" s="61"/>
      <c r="BJ9" s="61"/>
      <c r="BK9" s="61"/>
      <c r="BL9" s="61"/>
      <c r="BM9" s="61"/>
      <c r="BN9" s="61"/>
      <c r="BO9" s="61"/>
      <c r="BP9" s="61"/>
      <c r="BQ9" s="61"/>
      <c r="BR9" s="61"/>
      <c r="BS9" s="61"/>
      <c r="BT9" s="61"/>
      <c r="BU9" s="61"/>
      <c r="BV9" s="61"/>
      <c r="BW9" s="61"/>
      <c r="BX9" s="61"/>
      <c r="BY9" s="61"/>
      <c r="BZ9" s="61"/>
      <c r="CA9" s="61"/>
      <c r="CB9" s="61"/>
      <c r="CC9" s="61"/>
      <c r="CD9" s="61"/>
      <c r="CE9" s="61"/>
      <c r="CF9" s="61"/>
      <c r="CG9" s="61"/>
    </row>
    <row r="10" spans="1:85" s="1" customFormat="1" ht="15.75" thickBot="1" x14ac:dyDescent="0.3">
      <c r="A10" s="239" t="s">
        <v>67</v>
      </c>
      <c r="B10" s="240"/>
      <c r="C10" s="240"/>
      <c r="D10" s="240"/>
      <c r="E10" s="240"/>
      <c r="F10" s="241"/>
      <c r="G10" s="241"/>
      <c r="H10" s="241"/>
      <c r="I10" s="241"/>
      <c r="J10" s="241"/>
      <c r="K10" s="241"/>
      <c r="L10" s="241"/>
      <c r="M10" s="241"/>
      <c r="N10" s="241"/>
      <c r="O10" s="241"/>
      <c r="P10" s="241"/>
      <c r="Q10" s="241"/>
      <c r="R10" s="242"/>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1"/>
      <c r="BW10" s="61"/>
      <c r="BX10" s="61"/>
      <c r="BY10" s="61"/>
      <c r="BZ10" s="61"/>
      <c r="CA10" s="61"/>
      <c r="CB10" s="61"/>
      <c r="CC10" s="61"/>
      <c r="CD10" s="61"/>
      <c r="CE10" s="61"/>
      <c r="CF10" s="61"/>
      <c r="CG10" s="61"/>
    </row>
    <row r="11" spans="1:85" s="1" customFormat="1" ht="145.5" customHeight="1" x14ac:dyDescent="0.25">
      <c r="A11" s="158"/>
      <c r="B11" s="159" t="s">
        <v>7</v>
      </c>
      <c r="C11" s="148" t="s">
        <v>8</v>
      </c>
      <c r="D11" s="148" t="s">
        <v>9</v>
      </c>
      <c r="E11" s="149" t="s">
        <v>10</v>
      </c>
      <c r="F11" s="150" t="s">
        <v>11</v>
      </c>
      <c r="G11" s="70" t="s">
        <v>12</v>
      </c>
      <c r="H11" s="70" t="s">
        <v>13</v>
      </c>
      <c r="I11" s="70" t="s">
        <v>14</v>
      </c>
      <c r="J11" s="70" t="s">
        <v>15</v>
      </c>
      <c r="K11" s="70" t="s">
        <v>16</v>
      </c>
      <c r="L11" s="70" t="s">
        <v>17</v>
      </c>
      <c r="M11" s="70" t="s">
        <v>18</v>
      </c>
      <c r="N11" s="71" t="s">
        <v>1</v>
      </c>
      <c r="O11" s="229" t="s">
        <v>74</v>
      </c>
      <c r="P11" s="229" t="s">
        <v>68</v>
      </c>
      <c r="Q11" s="232" t="s">
        <v>58</v>
      </c>
      <c r="R11" s="235" t="s">
        <v>75</v>
      </c>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c r="CA11" s="61"/>
      <c r="CB11" s="61"/>
      <c r="CC11" s="61"/>
      <c r="CD11" s="61"/>
      <c r="CE11" s="61"/>
      <c r="CF11" s="61"/>
      <c r="CG11" s="61"/>
    </row>
    <row r="12" spans="1:85" s="1" customFormat="1" x14ac:dyDescent="0.25">
      <c r="A12" s="138" t="s">
        <v>2</v>
      </c>
      <c r="B12" s="152">
        <f>$B$8*4</f>
        <v>100000</v>
      </c>
      <c r="C12" s="15"/>
      <c r="D12" s="15"/>
      <c r="E12" s="165"/>
      <c r="F12" s="164">
        <f>$B$8*4</f>
        <v>100000</v>
      </c>
      <c r="G12" s="5"/>
      <c r="H12" s="5"/>
      <c r="I12" s="5"/>
      <c r="J12" s="15">
        <f>$B$8*4</f>
        <v>100000</v>
      </c>
      <c r="K12" s="5"/>
      <c r="L12" s="5"/>
      <c r="M12" s="5"/>
      <c r="N12" s="6">
        <f t="shared" ref="N12:N18" si="0">SUM(B12:M12)</f>
        <v>300000</v>
      </c>
      <c r="O12" s="230"/>
      <c r="P12" s="230"/>
      <c r="Q12" s="233"/>
      <c r="R12" s="236"/>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row>
    <row r="13" spans="1:85" s="1" customFormat="1" x14ac:dyDescent="0.25">
      <c r="A13" s="138" t="s">
        <v>3</v>
      </c>
      <c r="B13" s="152">
        <f>$B$8</f>
        <v>25000</v>
      </c>
      <c r="C13" s="15">
        <f>$B$8*4</f>
        <v>100000</v>
      </c>
      <c r="D13" s="16"/>
      <c r="E13" s="167"/>
      <c r="F13" s="166"/>
      <c r="G13" s="15">
        <f>$B$8*4</f>
        <v>100000</v>
      </c>
      <c r="H13" s="8"/>
      <c r="I13" s="8"/>
      <c r="J13" s="8"/>
      <c r="K13" s="15">
        <f>$B$8*4</f>
        <v>100000</v>
      </c>
      <c r="L13" s="8"/>
      <c r="M13" s="8"/>
      <c r="N13" s="6">
        <f t="shared" si="0"/>
        <v>325000</v>
      </c>
      <c r="O13" s="230"/>
      <c r="P13" s="230"/>
      <c r="Q13" s="233"/>
      <c r="R13" s="236"/>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row>
    <row r="14" spans="1:85" s="1" customFormat="1" x14ac:dyDescent="0.25">
      <c r="A14" s="138" t="s">
        <v>4</v>
      </c>
      <c r="B14" s="152">
        <f>$B$8</f>
        <v>25000</v>
      </c>
      <c r="C14" s="15">
        <f>$B$8</f>
        <v>25000</v>
      </c>
      <c r="D14" s="15">
        <f>$B$8*4</f>
        <v>100000</v>
      </c>
      <c r="E14" s="167"/>
      <c r="F14" s="166"/>
      <c r="G14" s="8"/>
      <c r="H14" s="15">
        <f>$B$8*4</f>
        <v>100000</v>
      </c>
      <c r="I14" s="8"/>
      <c r="J14" s="8"/>
      <c r="K14" s="8"/>
      <c r="L14" s="15">
        <f>$B$8*4</f>
        <v>100000</v>
      </c>
      <c r="M14" s="8"/>
      <c r="N14" s="6">
        <f t="shared" si="0"/>
        <v>350000</v>
      </c>
      <c r="O14" s="230"/>
      <c r="P14" s="230"/>
      <c r="Q14" s="233"/>
      <c r="R14" s="236"/>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row>
    <row r="15" spans="1:85" s="1" customFormat="1" ht="15.75" thickBot="1" x14ac:dyDescent="0.3">
      <c r="A15" s="138" t="s">
        <v>22</v>
      </c>
      <c r="B15" s="170">
        <f>$B$8</f>
        <v>25000</v>
      </c>
      <c r="C15" s="156">
        <f>$B$8</f>
        <v>25000</v>
      </c>
      <c r="D15" s="156">
        <f>$B$8</f>
        <v>25000</v>
      </c>
      <c r="E15" s="169">
        <f>$B$8*4</f>
        <v>100000</v>
      </c>
      <c r="F15" s="168"/>
      <c r="G15" s="8"/>
      <c r="H15" s="8"/>
      <c r="I15" s="15">
        <f>$B$8*4</f>
        <v>100000</v>
      </c>
      <c r="J15" s="8"/>
      <c r="K15" s="8"/>
      <c r="L15" s="8"/>
      <c r="M15" s="15">
        <f>$B$8*4</f>
        <v>100000</v>
      </c>
      <c r="N15" s="6">
        <f t="shared" si="0"/>
        <v>375000</v>
      </c>
      <c r="O15" s="231"/>
      <c r="P15" s="231"/>
      <c r="Q15" s="233"/>
      <c r="R15" s="236"/>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c r="BN15" s="61"/>
      <c r="BO15" s="61"/>
      <c r="BP15" s="61"/>
      <c r="BQ15" s="61"/>
      <c r="BR15" s="61"/>
      <c r="BS15" s="61"/>
      <c r="BT15" s="61"/>
      <c r="BU15" s="61"/>
      <c r="BV15" s="61"/>
      <c r="BW15" s="61"/>
      <c r="BX15" s="61"/>
      <c r="BY15" s="61"/>
      <c r="BZ15" s="61"/>
      <c r="CA15" s="61"/>
      <c r="CB15" s="61"/>
      <c r="CC15" s="61"/>
      <c r="CD15" s="61"/>
      <c r="CE15" s="61"/>
      <c r="CF15" s="61"/>
      <c r="CG15" s="61"/>
    </row>
    <row r="16" spans="1:85" s="1" customFormat="1" ht="45" x14ac:dyDescent="0.25">
      <c r="A16" s="80" t="s">
        <v>71</v>
      </c>
      <c r="B16" s="155">
        <f>SUM(B12:B15)</f>
        <v>175000</v>
      </c>
      <c r="C16" s="155">
        <f t="shared" ref="C16:M16" si="1">SUM(C12:C15)</f>
        <v>150000</v>
      </c>
      <c r="D16" s="155">
        <f t="shared" si="1"/>
        <v>125000</v>
      </c>
      <c r="E16" s="155">
        <f t="shared" si="1"/>
        <v>100000</v>
      </c>
      <c r="F16" s="72">
        <f t="shared" si="1"/>
        <v>100000</v>
      </c>
      <c r="G16" s="72">
        <f t="shared" si="1"/>
        <v>100000</v>
      </c>
      <c r="H16" s="72">
        <f t="shared" si="1"/>
        <v>100000</v>
      </c>
      <c r="I16" s="72">
        <f t="shared" si="1"/>
        <v>100000</v>
      </c>
      <c r="J16" s="72">
        <f t="shared" si="1"/>
        <v>100000</v>
      </c>
      <c r="K16" s="72">
        <f t="shared" si="1"/>
        <v>100000</v>
      </c>
      <c r="L16" s="72">
        <f t="shared" si="1"/>
        <v>100000</v>
      </c>
      <c r="M16" s="72">
        <f t="shared" si="1"/>
        <v>100000</v>
      </c>
      <c r="N16" s="6">
        <f t="shared" si="0"/>
        <v>1350000</v>
      </c>
      <c r="O16" s="74">
        <f>SUM(N16-($B$3*12))</f>
        <v>150000</v>
      </c>
      <c r="P16" s="75">
        <f>O16/B12</f>
        <v>1.5</v>
      </c>
      <c r="Q16" s="234"/>
      <c r="R16" s="236"/>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c r="BN16" s="61"/>
      <c r="BO16" s="61"/>
      <c r="BP16" s="61"/>
      <c r="BQ16" s="61"/>
      <c r="BR16" s="61"/>
      <c r="BS16" s="61"/>
      <c r="BT16" s="61"/>
      <c r="BU16" s="61"/>
      <c r="BV16" s="61"/>
      <c r="BW16" s="61"/>
      <c r="BX16" s="61"/>
      <c r="BY16" s="61"/>
      <c r="BZ16" s="61"/>
      <c r="CA16" s="61"/>
      <c r="CB16" s="61"/>
      <c r="CC16" s="61"/>
      <c r="CD16" s="61"/>
      <c r="CE16" s="61"/>
      <c r="CF16" s="61"/>
      <c r="CG16" s="61"/>
    </row>
    <row r="17" spans="1:85" s="1" customFormat="1" x14ac:dyDescent="0.25">
      <c r="A17" s="81" t="s">
        <v>59</v>
      </c>
      <c r="B17" s="77">
        <f>$B$5</f>
        <v>1250</v>
      </c>
      <c r="C17" s="78">
        <f>$B$5*2</f>
        <v>2500</v>
      </c>
      <c r="D17" s="78">
        <f>$B$5*3</f>
        <v>3750</v>
      </c>
      <c r="E17" s="78">
        <f>$B$5*4</f>
        <v>5000</v>
      </c>
      <c r="F17" s="78">
        <f>$B$5*5</f>
        <v>6250</v>
      </c>
      <c r="G17" s="78">
        <f>$B$5*6</f>
        <v>7500</v>
      </c>
      <c r="H17" s="78">
        <f>$B$5*7</f>
        <v>8750</v>
      </c>
      <c r="I17" s="78">
        <f>$B$5*8</f>
        <v>10000</v>
      </c>
      <c r="J17" s="78">
        <f>$B$5*9</f>
        <v>11250</v>
      </c>
      <c r="K17" s="78">
        <f>$B$5*10</f>
        <v>12500</v>
      </c>
      <c r="L17" s="78">
        <f>$B$5*11</f>
        <v>13750</v>
      </c>
      <c r="M17" s="78">
        <f>$B$5*12</f>
        <v>15000</v>
      </c>
      <c r="N17" s="34">
        <f t="shared" si="0"/>
        <v>97500</v>
      </c>
      <c r="O17" s="9"/>
      <c r="P17" s="10"/>
      <c r="Q17" s="9">
        <f>N17</f>
        <v>97500</v>
      </c>
      <c r="R17" s="236"/>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c r="BT17" s="61"/>
      <c r="BU17" s="61"/>
      <c r="BV17" s="61"/>
      <c r="BW17" s="61"/>
      <c r="BX17" s="61"/>
      <c r="BY17" s="61"/>
      <c r="BZ17" s="61"/>
      <c r="CA17" s="61"/>
      <c r="CB17" s="61"/>
      <c r="CC17" s="61"/>
      <c r="CD17" s="61"/>
      <c r="CE17" s="61"/>
      <c r="CF17" s="61"/>
      <c r="CG17" s="61"/>
    </row>
    <row r="18" spans="1:85" s="1" customFormat="1" x14ac:dyDescent="0.25">
      <c r="A18" s="81" t="s">
        <v>54</v>
      </c>
      <c r="B18" s="77" t="s">
        <v>24</v>
      </c>
      <c r="C18" s="77" t="s">
        <v>24</v>
      </c>
      <c r="D18" s="77" t="s">
        <v>24</v>
      </c>
      <c r="E18" s="77" t="s">
        <v>24</v>
      </c>
      <c r="F18" s="77" t="s">
        <v>24</v>
      </c>
      <c r="G18" s="77" t="s">
        <v>24</v>
      </c>
      <c r="H18" s="77" t="s">
        <v>24</v>
      </c>
      <c r="I18" s="77" t="s">
        <v>24</v>
      </c>
      <c r="J18" s="77" t="s">
        <v>24</v>
      </c>
      <c r="K18" s="77" t="s">
        <v>24</v>
      </c>
      <c r="L18" s="77" t="s">
        <v>24</v>
      </c>
      <c r="M18" s="77" t="s">
        <v>24</v>
      </c>
      <c r="N18" s="34">
        <f t="shared" si="0"/>
        <v>0</v>
      </c>
      <c r="O18" s="9"/>
      <c r="P18" s="10"/>
      <c r="Q18" s="9">
        <f>N18</f>
        <v>0</v>
      </c>
      <c r="R18" s="237"/>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c r="BN18" s="61"/>
      <c r="BO18" s="61"/>
      <c r="BP18" s="61"/>
      <c r="BQ18" s="61"/>
      <c r="BR18" s="61"/>
      <c r="BS18" s="61"/>
      <c r="BT18" s="61"/>
      <c r="BU18" s="61"/>
      <c r="BV18" s="61"/>
      <c r="BW18" s="61"/>
      <c r="BX18" s="61"/>
      <c r="BY18" s="61"/>
      <c r="BZ18" s="61"/>
      <c r="CA18" s="61"/>
      <c r="CB18" s="61"/>
      <c r="CC18" s="61"/>
      <c r="CD18" s="61"/>
      <c r="CE18" s="61"/>
      <c r="CF18" s="61"/>
      <c r="CG18" s="61"/>
    </row>
    <row r="19" spans="1:85" s="1" customFormat="1" x14ac:dyDescent="0.25">
      <c r="A19" s="82" t="s">
        <v>60</v>
      </c>
      <c r="B19" s="11">
        <f>SUM(B16:B17)</f>
        <v>176250</v>
      </c>
      <c r="C19" s="11">
        <f t="shared" ref="C19:M19" si="2">SUM(C16:C17)</f>
        <v>152500</v>
      </c>
      <c r="D19" s="11">
        <f t="shared" si="2"/>
        <v>128750</v>
      </c>
      <c r="E19" s="11">
        <f t="shared" si="2"/>
        <v>105000</v>
      </c>
      <c r="F19" s="11">
        <f t="shared" si="2"/>
        <v>106250</v>
      </c>
      <c r="G19" s="11">
        <f t="shared" si="2"/>
        <v>107500</v>
      </c>
      <c r="H19" s="11">
        <f t="shared" si="2"/>
        <v>108750</v>
      </c>
      <c r="I19" s="11">
        <f t="shared" si="2"/>
        <v>110000</v>
      </c>
      <c r="J19" s="11">
        <f t="shared" si="2"/>
        <v>111250</v>
      </c>
      <c r="K19" s="11">
        <f t="shared" si="2"/>
        <v>112500</v>
      </c>
      <c r="L19" s="11">
        <f t="shared" si="2"/>
        <v>113750</v>
      </c>
      <c r="M19" s="11">
        <f t="shared" si="2"/>
        <v>115000</v>
      </c>
      <c r="N19" s="11">
        <f>SUM(N16:N17)</f>
        <v>1447500</v>
      </c>
      <c r="O19" s="11"/>
      <c r="P19" s="11"/>
      <c r="Q19" s="11">
        <f t="shared" ref="Q19" si="3">SUM(Q16:Q17)</f>
        <v>97500</v>
      </c>
      <c r="R19" s="12">
        <f>(Q17+O16)/B12</f>
        <v>2.4750000000000001</v>
      </c>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c r="BN19" s="61"/>
      <c r="BO19" s="61"/>
      <c r="BP19" s="61"/>
      <c r="BQ19" s="61"/>
      <c r="BR19" s="61"/>
      <c r="BS19" s="61"/>
      <c r="BT19" s="61"/>
      <c r="BU19" s="61"/>
      <c r="BV19" s="61"/>
      <c r="BW19" s="61"/>
      <c r="BX19" s="61"/>
      <c r="BY19" s="61"/>
      <c r="BZ19" s="61"/>
      <c r="CA19" s="61"/>
      <c r="CB19" s="61"/>
      <c r="CC19" s="61"/>
      <c r="CD19" s="61"/>
      <c r="CE19" s="61"/>
      <c r="CF19" s="61"/>
      <c r="CG19" s="61"/>
    </row>
    <row r="20" spans="1:85" x14ac:dyDescent="0.25">
      <c r="A20" s="222"/>
      <c r="B20" s="222"/>
      <c r="C20" s="222"/>
      <c r="D20" s="222"/>
      <c r="E20" s="222"/>
      <c r="F20" s="222"/>
      <c r="G20" s="222"/>
      <c r="H20" s="222"/>
      <c r="I20" s="222"/>
      <c r="J20" s="222"/>
      <c r="K20" s="222"/>
      <c r="L20" s="222"/>
      <c r="M20" s="222"/>
      <c r="N20" s="222"/>
      <c r="O20" s="222"/>
      <c r="P20" s="222"/>
      <c r="Q20" s="222"/>
      <c r="R20" s="222"/>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c r="BU20" s="30"/>
      <c r="BV20" s="30"/>
      <c r="BW20" s="30"/>
      <c r="BX20" s="30"/>
      <c r="BY20" s="30"/>
      <c r="BZ20" s="30"/>
      <c r="CA20" s="30"/>
      <c r="CB20" s="30"/>
      <c r="CC20" s="30"/>
      <c r="CD20" s="30"/>
      <c r="CE20" s="30"/>
      <c r="CF20" s="30"/>
      <c r="CG20" s="30"/>
    </row>
    <row r="21" spans="1:85" x14ac:dyDescent="0.25">
      <c r="A21" s="252" t="s">
        <v>69</v>
      </c>
      <c r="B21" s="240"/>
      <c r="C21" s="240"/>
      <c r="D21" s="240"/>
      <c r="E21" s="240"/>
      <c r="F21" s="240"/>
      <c r="G21" s="240"/>
      <c r="H21" s="240"/>
      <c r="I21" s="240"/>
      <c r="J21" s="240"/>
      <c r="K21" s="240"/>
      <c r="L21" s="240"/>
      <c r="M21" s="240"/>
      <c r="N21" s="240"/>
      <c r="O21" s="240"/>
      <c r="P21" s="240"/>
      <c r="Q21" s="240"/>
      <c r="R21" s="24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0"/>
      <c r="BX21" s="30"/>
      <c r="BY21" s="30"/>
      <c r="BZ21" s="30"/>
      <c r="CA21" s="30"/>
      <c r="CB21" s="30"/>
      <c r="CC21" s="30"/>
      <c r="CD21" s="30"/>
      <c r="CE21" s="30"/>
      <c r="CF21" s="30"/>
      <c r="CG21" s="30"/>
    </row>
    <row r="22" spans="1:85" ht="112.5" customHeight="1" x14ac:dyDescent="0.25">
      <c r="A22" s="4"/>
      <c r="B22" s="70" t="s">
        <v>7</v>
      </c>
      <c r="C22" s="70" t="s">
        <v>8</v>
      </c>
      <c r="D22" s="70" t="s">
        <v>9</v>
      </c>
      <c r="E22" s="70" t="s">
        <v>10</v>
      </c>
      <c r="F22" s="70" t="s">
        <v>11</v>
      </c>
      <c r="G22" s="70" t="s">
        <v>12</v>
      </c>
      <c r="H22" s="70" t="s">
        <v>13</v>
      </c>
      <c r="I22" s="70" t="s">
        <v>14</v>
      </c>
      <c r="J22" s="70" t="s">
        <v>15</v>
      </c>
      <c r="K22" s="70" t="s">
        <v>16</v>
      </c>
      <c r="L22" s="70" t="s">
        <v>17</v>
      </c>
      <c r="M22" s="70" t="s">
        <v>18</v>
      </c>
      <c r="N22" s="71" t="s">
        <v>1</v>
      </c>
      <c r="O22" s="229" t="s">
        <v>74</v>
      </c>
      <c r="P22" s="229" t="s">
        <v>68</v>
      </c>
      <c r="Q22" s="232" t="s">
        <v>58</v>
      </c>
      <c r="R22" s="235" t="s">
        <v>75</v>
      </c>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row>
    <row r="23" spans="1:85" x14ac:dyDescent="0.25">
      <c r="A23" s="79" t="s">
        <v>2</v>
      </c>
      <c r="B23" s="88">
        <f>J12+($B$5*4)</f>
        <v>105000</v>
      </c>
      <c r="C23" s="88"/>
      <c r="D23" s="88"/>
      <c r="E23" s="88"/>
      <c r="F23" s="88">
        <f>B23+($B$5*4)</f>
        <v>110000</v>
      </c>
      <c r="G23" s="88"/>
      <c r="H23" s="88"/>
      <c r="I23" s="88"/>
      <c r="J23" s="88">
        <f>F23+($B$5*4)</f>
        <v>115000</v>
      </c>
      <c r="K23" s="88"/>
      <c r="L23" s="88"/>
      <c r="M23" s="88"/>
      <c r="N23" s="6">
        <f t="shared" ref="N23:N29" si="4">SUM(B23:M23)</f>
        <v>330000</v>
      </c>
      <c r="O23" s="230"/>
      <c r="P23" s="230"/>
      <c r="Q23" s="233"/>
      <c r="R23" s="236"/>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row>
    <row r="24" spans="1:85" x14ac:dyDescent="0.25">
      <c r="A24" s="79" t="s">
        <v>3</v>
      </c>
      <c r="B24" s="88"/>
      <c r="C24" s="88">
        <f>K13+($B$5*4)</f>
        <v>105000</v>
      </c>
      <c r="D24" s="88"/>
      <c r="E24" s="88"/>
      <c r="F24" s="88"/>
      <c r="G24" s="88">
        <f>C24+($B$5*4)</f>
        <v>110000</v>
      </c>
      <c r="H24" s="88"/>
      <c r="I24" s="88"/>
      <c r="J24" s="88"/>
      <c r="K24" s="88">
        <f>G24+($B$5*4)</f>
        <v>115000</v>
      </c>
      <c r="L24" s="88"/>
      <c r="M24" s="88"/>
      <c r="N24" s="6">
        <f t="shared" si="4"/>
        <v>330000</v>
      </c>
      <c r="O24" s="230"/>
      <c r="P24" s="230"/>
      <c r="Q24" s="233"/>
      <c r="R24" s="236"/>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row>
    <row r="25" spans="1:85" x14ac:dyDescent="0.25">
      <c r="A25" s="79" t="s">
        <v>4</v>
      </c>
      <c r="B25" s="88"/>
      <c r="C25" s="88"/>
      <c r="D25" s="88">
        <f>L14+($B$5*4)</f>
        <v>105000</v>
      </c>
      <c r="E25" s="88"/>
      <c r="F25" s="88"/>
      <c r="G25" s="88"/>
      <c r="H25" s="88">
        <f>D25+($B$5*4)</f>
        <v>110000</v>
      </c>
      <c r="I25" s="88"/>
      <c r="J25" s="88"/>
      <c r="K25" s="88"/>
      <c r="L25" s="88">
        <f>H25+($B$5*4)</f>
        <v>115000</v>
      </c>
      <c r="M25" s="88"/>
      <c r="N25" s="6">
        <f t="shared" si="4"/>
        <v>330000</v>
      </c>
      <c r="O25" s="230"/>
      <c r="P25" s="230"/>
      <c r="Q25" s="233"/>
      <c r="R25" s="236"/>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row>
    <row r="26" spans="1:85" x14ac:dyDescent="0.25">
      <c r="A26" s="79" t="s">
        <v>22</v>
      </c>
      <c r="B26" s="88"/>
      <c r="C26" s="88"/>
      <c r="D26" s="88"/>
      <c r="E26" s="88">
        <f>M15+($B$5*4)</f>
        <v>105000</v>
      </c>
      <c r="F26" s="88"/>
      <c r="G26" s="88"/>
      <c r="H26" s="88"/>
      <c r="I26" s="88">
        <f>E26+($B$5*4)</f>
        <v>110000</v>
      </c>
      <c r="J26" s="88"/>
      <c r="K26" s="88"/>
      <c r="L26" s="88"/>
      <c r="M26" s="88">
        <f>I26+($B$5*4)</f>
        <v>115000</v>
      </c>
      <c r="N26" s="6">
        <f t="shared" si="4"/>
        <v>330000</v>
      </c>
      <c r="O26" s="231"/>
      <c r="P26" s="231"/>
      <c r="Q26" s="233"/>
      <c r="R26" s="236"/>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row>
    <row r="27" spans="1:85" x14ac:dyDescent="0.25">
      <c r="A27" s="80" t="s">
        <v>72</v>
      </c>
      <c r="B27" s="72">
        <f>SUM(B23:B26)</f>
        <v>105000</v>
      </c>
      <c r="C27" s="72">
        <f t="shared" ref="C27:M27" si="5">SUM(C23:C26)</f>
        <v>105000</v>
      </c>
      <c r="D27" s="72">
        <f t="shared" si="5"/>
        <v>105000</v>
      </c>
      <c r="E27" s="72">
        <f t="shared" si="5"/>
        <v>105000</v>
      </c>
      <c r="F27" s="72">
        <f t="shared" si="5"/>
        <v>110000</v>
      </c>
      <c r="G27" s="72">
        <f t="shared" si="5"/>
        <v>110000</v>
      </c>
      <c r="H27" s="72">
        <f t="shared" si="5"/>
        <v>110000</v>
      </c>
      <c r="I27" s="72">
        <f t="shared" si="5"/>
        <v>110000</v>
      </c>
      <c r="J27" s="72">
        <f t="shared" si="5"/>
        <v>115000</v>
      </c>
      <c r="K27" s="72">
        <f t="shared" si="5"/>
        <v>115000</v>
      </c>
      <c r="L27" s="72">
        <f t="shared" si="5"/>
        <v>115000</v>
      </c>
      <c r="M27" s="72">
        <f t="shared" si="5"/>
        <v>115000</v>
      </c>
      <c r="N27" s="6">
        <f t="shared" si="4"/>
        <v>1320000</v>
      </c>
      <c r="O27" s="85">
        <f>SUM(N27-(B27*12))</f>
        <v>60000</v>
      </c>
      <c r="P27" s="86">
        <f>O27/B27</f>
        <v>0.5714285714285714</v>
      </c>
      <c r="Q27" s="234"/>
      <c r="R27" s="236"/>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c r="BT27" s="30"/>
      <c r="BU27" s="30"/>
      <c r="BV27" s="30"/>
      <c r="BW27" s="30"/>
      <c r="BX27" s="30"/>
      <c r="BY27" s="30"/>
      <c r="BZ27" s="30"/>
      <c r="CA27" s="30"/>
      <c r="CB27" s="30"/>
      <c r="CC27" s="30"/>
      <c r="CD27" s="30"/>
      <c r="CE27" s="30"/>
      <c r="CF27" s="30"/>
      <c r="CG27" s="30"/>
    </row>
    <row r="28" spans="1:85" x14ac:dyDescent="0.25">
      <c r="A28" s="81" t="s">
        <v>59</v>
      </c>
      <c r="B28" s="77">
        <f>$C$5</f>
        <v>2916.6666666666665</v>
      </c>
      <c r="C28" s="78">
        <f>$C$5*2</f>
        <v>5833.333333333333</v>
      </c>
      <c r="D28" s="78">
        <f>$C$5*3</f>
        <v>8750</v>
      </c>
      <c r="E28" s="78">
        <f>$C$5*4</f>
        <v>11666.666666666666</v>
      </c>
      <c r="F28" s="78">
        <f>$C$5*5</f>
        <v>14583.333333333332</v>
      </c>
      <c r="G28" s="78">
        <f>$C$5*6</f>
        <v>17500</v>
      </c>
      <c r="H28" s="78">
        <f>$C$5*7</f>
        <v>20416.666666666664</v>
      </c>
      <c r="I28" s="78">
        <f>$C$5*8</f>
        <v>23333.333333333332</v>
      </c>
      <c r="J28" s="78">
        <f>$C$5*9</f>
        <v>26250</v>
      </c>
      <c r="K28" s="78">
        <f>$C$5*10</f>
        <v>29166.666666666664</v>
      </c>
      <c r="L28" s="78">
        <f>$C$5*11</f>
        <v>32083.333333333332</v>
      </c>
      <c r="M28" s="78">
        <f>$C$5*12</f>
        <v>35000</v>
      </c>
      <c r="N28" s="87">
        <f t="shared" si="4"/>
        <v>227500</v>
      </c>
      <c r="O28" s="9"/>
      <c r="P28" s="10"/>
      <c r="Q28" s="9">
        <f>N28</f>
        <v>227500</v>
      </c>
      <c r="R28" s="236"/>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c r="BT28" s="30"/>
      <c r="BU28" s="30"/>
      <c r="BV28" s="30"/>
      <c r="BW28" s="30"/>
      <c r="BX28" s="30"/>
      <c r="BY28" s="30"/>
      <c r="BZ28" s="30"/>
      <c r="CA28" s="30"/>
      <c r="CB28" s="30"/>
      <c r="CC28" s="30"/>
      <c r="CD28" s="30"/>
      <c r="CE28" s="30"/>
      <c r="CF28" s="30"/>
      <c r="CG28" s="30"/>
    </row>
    <row r="29" spans="1:85" x14ac:dyDescent="0.25">
      <c r="A29" s="81" t="s">
        <v>54</v>
      </c>
      <c r="B29" s="9">
        <f t="shared" ref="B29:M29" si="6">$M$17-B17</f>
        <v>13750</v>
      </c>
      <c r="C29" s="9">
        <f t="shared" si="6"/>
        <v>12500</v>
      </c>
      <c r="D29" s="9">
        <f t="shared" si="6"/>
        <v>11250</v>
      </c>
      <c r="E29" s="9">
        <f t="shared" si="6"/>
        <v>10000</v>
      </c>
      <c r="F29" s="9">
        <f t="shared" si="6"/>
        <v>8750</v>
      </c>
      <c r="G29" s="9">
        <f t="shared" si="6"/>
        <v>7500</v>
      </c>
      <c r="H29" s="9">
        <f t="shared" si="6"/>
        <v>6250</v>
      </c>
      <c r="I29" s="9">
        <f t="shared" si="6"/>
        <v>5000</v>
      </c>
      <c r="J29" s="9">
        <f t="shared" si="6"/>
        <v>3750</v>
      </c>
      <c r="K29" s="9">
        <f t="shared" si="6"/>
        <v>2500</v>
      </c>
      <c r="L29" s="9">
        <f t="shared" si="6"/>
        <v>1250</v>
      </c>
      <c r="M29" s="9">
        <f t="shared" si="6"/>
        <v>0</v>
      </c>
      <c r="N29" s="87">
        <f t="shared" si="4"/>
        <v>82500</v>
      </c>
      <c r="O29" s="84"/>
      <c r="P29" s="84"/>
      <c r="Q29" s="9">
        <f>N29</f>
        <v>82500</v>
      </c>
      <c r="R29" s="237"/>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0"/>
      <c r="BV29" s="30"/>
      <c r="BW29" s="30"/>
      <c r="BX29" s="30"/>
      <c r="BY29" s="30"/>
      <c r="BZ29" s="30"/>
      <c r="CA29" s="30"/>
      <c r="CB29" s="30"/>
      <c r="CC29" s="30"/>
      <c r="CD29" s="30"/>
      <c r="CE29" s="30"/>
      <c r="CF29" s="30"/>
      <c r="CG29" s="30"/>
    </row>
    <row r="30" spans="1:85" x14ac:dyDescent="0.25">
      <c r="A30" s="82" t="s">
        <v>60</v>
      </c>
      <c r="B30" s="11">
        <f t="shared" ref="B30:M30" si="7">SUM(B27,B28,B29)</f>
        <v>121666.66666666667</v>
      </c>
      <c r="C30" s="11">
        <f t="shared" si="7"/>
        <v>123333.33333333333</v>
      </c>
      <c r="D30" s="11">
        <f t="shared" si="7"/>
        <v>125000</v>
      </c>
      <c r="E30" s="11">
        <f t="shared" si="7"/>
        <v>126666.66666666667</v>
      </c>
      <c r="F30" s="11">
        <f t="shared" si="7"/>
        <v>133333.33333333331</v>
      </c>
      <c r="G30" s="11">
        <f t="shared" si="7"/>
        <v>135000</v>
      </c>
      <c r="H30" s="11">
        <f t="shared" si="7"/>
        <v>136666.66666666666</v>
      </c>
      <c r="I30" s="11">
        <f t="shared" si="7"/>
        <v>138333.33333333334</v>
      </c>
      <c r="J30" s="11">
        <f t="shared" si="7"/>
        <v>145000</v>
      </c>
      <c r="K30" s="11">
        <f t="shared" si="7"/>
        <v>146666.66666666666</v>
      </c>
      <c r="L30" s="11">
        <f t="shared" si="7"/>
        <v>148333.33333333334</v>
      </c>
      <c r="M30" s="11">
        <f t="shared" si="7"/>
        <v>150000</v>
      </c>
      <c r="N30" s="11">
        <f>SUM(N27,N28,N29)</f>
        <v>1630000</v>
      </c>
      <c r="O30" s="11"/>
      <c r="P30" s="11"/>
      <c r="Q30" s="77">
        <f t="shared" ref="Q30" si="8">SUM(Q27,Q28,Q29)</f>
        <v>310000</v>
      </c>
      <c r="R30" s="12">
        <f>(O27+Q28+Q29)/B30</f>
        <v>3.0410958904109586</v>
      </c>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row>
    <row r="31" spans="1:85" x14ac:dyDescent="0.25">
      <c r="A31" s="243"/>
      <c r="B31" s="244"/>
      <c r="C31" s="244"/>
      <c r="D31" s="244"/>
      <c r="E31" s="244"/>
      <c r="F31" s="244"/>
      <c r="G31" s="244"/>
      <c r="H31" s="244"/>
      <c r="I31" s="244"/>
      <c r="J31" s="244"/>
      <c r="K31" s="244"/>
      <c r="L31" s="244"/>
      <c r="M31" s="244"/>
      <c r="N31" s="244"/>
      <c r="O31" s="244"/>
      <c r="P31" s="244"/>
      <c r="Q31" s="244"/>
      <c r="R31" s="245"/>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row>
    <row r="32" spans="1:85" x14ac:dyDescent="0.25">
      <c r="A32" s="213" t="s">
        <v>70</v>
      </c>
      <c r="B32" s="213"/>
      <c r="C32" s="213"/>
      <c r="D32" s="213"/>
      <c r="E32" s="213"/>
      <c r="F32" s="213"/>
      <c r="G32" s="213"/>
      <c r="H32" s="213"/>
      <c r="I32" s="213"/>
      <c r="J32" s="213"/>
      <c r="K32" s="213"/>
      <c r="L32" s="213"/>
      <c r="M32" s="213"/>
      <c r="N32" s="213"/>
      <c r="O32" s="213"/>
      <c r="P32" s="213"/>
      <c r="Q32" s="213"/>
      <c r="R32" s="213"/>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30"/>
      <c r="BS32" s="30"/>
      <c r="BT32" s="30"/>
      <c r="BU32" s="30"/>
      <c r="BV32" s="30"/>
      <c r="BW32" s="30"/>
      <c r="BX32" s="30"/>
      <c r="BY32" s="30"/>
      <c r="BZ32" s="30"/>
      <c r="CA32" s="30"/>
      <c r="CB32" s="30"/>
      <c r="CC32" s="30"/>
      <c r="CD32" s="30"/>
      <c r="CE32" s="30"/>
      <c r="CF32" s="30"/>
      <c r="CG32" s="30"/>
    </row>
    <row r="33" spans="1:85" ht="89.1" customHeight="1" x14ac:dyDescent="0.25">
      <c r="A33" s="4"/>
      <c r="B33" s="70" t="s">
        <v>7</v>
      </c>
      <c r="C33" s="70" t="s">
        <v>8</v>
      </c>
      <c r="D33" s="70" t="s">
        <v>9</v>
      </c>
      <c r="E33" s="70" t="s">
        <v>10</v>
      </c>
      <c r="F33" s="70" t="s">
        <v>11</v>
      </c>
      <c r="G33" s="70" t="s">
        <v>12</v>
      </c>
      <c r="H33" s="70" t="s">
        <v>13</v>
      </c>
      <c r="I33" s="70" t="s">
        <v>14</v>
      </c>
      <c r="J33" s="70" t="s">
        <v>15</v>
      </c>
      <c r="K33" s="70" t="s">
        <v>16</v>
      </c>
      <c r="L33" s="70" t="s">
        <v>17</v>
      </c>
      <c r="M33" s="70" t="s">
        <v>18</v>
      </c>
      <c r="N33" s="71" t="s">
        <v>1</v>
      </c>
      <c r="O33" s="229" t="s">
        <v>74</v>
      </c>
      <c r="P33" s="229" t="s">
        <v>68</v>
      </c>
      <c r="Q33" s="232" t="s">
        <v>58</v>
      </c>
      <c r="R33" s="235" t="s">
        <v>75</v>
      </c>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row>
    <row r="34" spans="1:85" x14ac:dyDescent="0.25">
      <c r="A34" s="79" t="s">
        <v>2</v>
      </c>
      <c r="B34" s="88">
        <f>J23+($C$5*4)</f>
        <v>126666.66666666667</v>
      </c>
      <c r="C34" s="88"/>
      <c r="D34" s="88"/>
      <c r="E34" s="88"/>
      <c r="F34" s="88">
        <f>B34+($C$5*4)</f>
        <v>138333.33333333334</v>
      </c>
      <c r="G34" s="88"/>
      <c r="H34" s="88"/>
      <c r="I34" s="88"/>
      <c r="J34" s="88">
        <f>F34+($C$5*4)</f>
        <v>150000</v>
      </c>
      <c r="K34" s="88"/>
      <c r="L34" s="88"/>
      <c r="M34" s="88"/>
      <c r="N34" s="6">
        <f t="shared" ref="N34:N40" si="9">SUM(B34:M34)</f>
        <v>415000</v>
      </c>
      <c r="O34" s="230"/>
      <c r="P34" s="230"/>
      <c r="Q34" s="233"/>
      <c r="R34" s="236"/>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row>
    <row r="35" spans="1:85" x14ac:dyDescent="0.25">
      <c r="A35" s="79" t="s">
        <v>3</v>
      </c>
      <c r="B35" s="15"/>
      <c r="C35" s="88">
        <f>K24+($C$5*4)</f>
        <v>126666.66666666667</v>
      </c>
      <c r="D35" s="88"/>
      <c r="E35" s="88"/>
      <c r="F35" s="88"/>
      <c r="G35" s="88">
        <f>C35+($C$5*4)</f>
        <v>138333.33333333334</v>
      </c>
      <c r="H35" s="88"/>
      <c r="I35" s="88"/>
      <c r="J35" s="88"/>
      <c r="K35" s="88">
        <f>G35+($C$5*4)</f>
        <v>150000</v>
      </c>
      <c r="L35" s="88"/>
      <c r="M35" s="88"/>
      <c r="N35" s="6">
        <f t="shared" si="9"/>
        <v>415000</v>
      </c>
      <c r="O35" s="230"/>
      <c r="P35" s="230"/>
      <c r="Q35" s="233"/>
      <c r="R35" s="236"/>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row>
    <row r="36" spans="1:85" x14ac:dyDescent="0.25">
      <c r="A36" s="79" t="s">
        <v>4</v>
      </c>
      <c r="B36" s="15"/>
      <c r="C36" s="88"/>
      <c r="D36" s="88">
        <f>L25+($C$5*4)</f>
        <v>126666.66666666667</v>
      </c>
      <c r="E36" s="88"/>
      <c r="F36" s="88"/>
      <c r="G36" s="88"/>
      <c r="H36" s="88">
        <f>D36+($C$5*4)</f>
        <v>138333.33333333334</v>
      </c>
      <c r="I36" s="88"/>
      <c r="J36" s="88"/>
      <c r="K36" s="88"/>
      <c r="L36" s="88">
        <f>H36+($C$5*4)</f>
        <v>150000</v>
      </c>
      <c r="M36" s="88"/>
      <c r="N36" s="6">
        <f t="shared" si="9"/>
        <v>415000</v>
      </c>
      <c r="O36" s="230"/>
      <c r="P36" s="230"/>
      <c r="Q36" s="233"/>
      <c r="R36" s="236"/>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row>
    <row r="37" spans="1:85" x14ac:dyDescent="0.25">
      <c r="A37" s="79" t="s">
        <v>22</v>
      </c>
      <c r="B37" s="15"/>
      <c r="C37" s="15"/>
      <c r="D37" s="88"/>
      <c r="E37" s="88">
        <f>M26+($C$5*4)</f>
        <v>126666.66666666667</v>
      </c>
      <c r="F37" s="88"/>
      <c r="G37" s="88"/>
      <c r="H37" s="88"/>
      <c r="I37" s="88">
        <f>E37+($C$5*4)</f>
        <v>138333.33333333334</v>
      </c>
      <c r="J37" s="88"/>
      <c r="K37" s="88"/>
      <c r="L37" s="88"/>
      <c r="M37" s="88">
        <f>I37+($C$5*4)</f>
        <v>150000</v>
      </c>
      <c r="N37" s="6">
        <f t="shared" si="9"/>
        <v>415000</v>
      </c>
      <c r="O37" s="231"/>
      <c r="P37" s="231"/>
      <c r="Q37" s="233"/>
      <c r="R37" s="236"/>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c r="AZ37" s="30"/>
      <c r="BA37" s="30"/>
      <c r="BB37" s="30"/>
      <c r="BC37" s="30"/>
      <c r="BD37" s="30"/>
      <c r="BE37" s="30"/>
      <c r="BF37" s="30"/>
      <c r="BG37" s="30"/>
      <c r="BH37" s="30"/>
      <c r="BI37" s="30"/>
      <c r="BJ37" s="30"/>
      <c r="BK37" s="30"/>
      <c r="BL37" s="30"/>
      <c r="BM37" s="30"/>
      <c r="BN37" s="30"/>
      <c r="BO37" s="30"/>
      <c r="BP37" s="30"/>
      <c r="BQ37" s="30"/>
      <c r="BR37" s="30"/>
      <c r="BS37" s="30"/>
      <c r="BT37" s="30"/>
      <c r="BU37" s="30"/>
      <c r="BV37" s="30"/>
      <c r="BW37" s="30"/>
      <c r="BX37" s="30"/>
      <c r="BY37" s="30"/>
      <c r="BZ37" s="30"/>
      <c r="CA37" s="30"/>
      <c r="CB37" s="30"/>
      <c r="CC37" s="30"/>
      <c r="CD37" s="30"/>
      <c r="CE37" s="30"/>
      <c r="CF37" s="30"/>
      <c r="CG37" s="30"/>
    </row>
    <row r="38" spans="1:85" x14ac:dyDescent="0.25">
      <c r="A38" s="80" t="s">
        <v>72</v>
      </c>
      <c r="B38" s="72">
        <f>SUM(B34:B37)</f>
        <v>126666.66666666667</v>
      </c>
      <c r="C38" s="72">
        <f t="shared" ref="C38:M38" si="10">SUM(C34:C37)</f>
        <v>126666.66666666667</v>
      </c>
      <c r="D38" s="72">
        <f t="shared" si="10"/>
        <v>126666.66666666667</v>
      </c>
      <c r="E38" s="72">
        <f t="shared" si="10"/>
        <v>126666.66666666667</v>
      </c>
      <c r="F38" s="72">
        <f t="shared" si="10"/>
        <v>138333.33333333334</v>
      </c>
      <c r="G38" s="72">
        <f t="shared" si="10"/>
        <v>138333.33333333334</v>
      </c>
      <c r="H38" s="72">
        <f t="shared" si="10"/>
        <v>138333.33333333334</v>
      </c>
      <c r="I38" s="72">
        <f t="shared" si="10"/>
        <v>138333.33333333334</v>
      </c>
      <c r="J38" s="72">
        <f t="shared" si="10"/>
        <v>150000</v>
      </c>
      <c r="K38" s="72">
        <f t="shared" si="10"/>
        <v>150000</v>
      </c>
      <c r="L38" s="72">
        <f t="shared" si="10"/>
        <v>150000</v>
      </c>
      <c r="M38" s="72">
        <f t="shared" si="10"/>
        <v>150000</v>
      </c>
      <c r="N38" s="6">
        <f t="shared" si="9"/>
        <v>1660000</v>
      </c>
      <c r="O38" s="85">
        <f>SUM(N38-(B38*12))</f>
        <v>140000</v>
      </c>
      <c r="P38" s="86">
        <f>O38/B38</f>
        <v>1.1052631578947367</v>
      </c>
      <c r="Q38" s="234"/>
      <c r="R38" s="236"/>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0"/>
      <c r="AY38" s="30"/>
      <c r="AZ38" s="30"/>
      <c r="BA38" s="30"/>
      <c r="BB38" s="30"/>
      <c r="BC38" s="30"/>
      <c r="BD38" s="30"/>
      <c r="BE38" s="30"/>
      <c r="BF38" s="30"/>
      <c r="BG38" s="30"/>
      <c r="BH38" s="30"/>
      <c r="BI38" s="30"/>
      <c r="BJ38" s="30"/>
      <c r="BK38" s="30"/>
      <c r="BL38" s="30"/>
      <c r="BM38" s="30"/>
      <c r="BN38" s="30"/>
      <c r="BO38" s="30"/>
      <c r="BP38" s="30"/>
      <c r="BQ38" s="30"/>
      <c r="BR38" s="30"/>
      <c r="BS38" s="30"/>
      <c r="BT38" s="30"/>
      <c r="BU38" s="30"/>
      <c r="BV38" s="30"/>
      <c r="BW38" s="30"/>
      <c r="BX38" s="30"/>
      <c r="BY38" s="30"/>
      <c r="BZ38" s="30"/>
      <c r="CA38" s="30"/>
      <c r="CB38" s="30"/>
      <c r="CC38" s="30"/>
      <c r="CD38" s="30"/>
      <c r="CE38" s="30"/>
      <c r="CF38" s="30"/>
      <c r="CG38" s="30"/>
    </row>
    <row r="39" spans="1:85" x14ac:dyDescent="0.25">
      <c r="A39" s="81" t="s">
        <v>59</v>
      </c>
      <c r="B39" s="77">
        <f>D5</f>
        <v>1000</v>
      </c>
      <c r="C39" s="78">
        <f>$D$5*2</f>
        <v>2000</v>
      </c>
      <c r="D39" s="78">
        <f>$D$5*3</f>
        <v>3000</v>
      </c>
      <c r="E39" s="78">
        <f>$D$5*4</f>
        <v>4000</v>
      </c>
      <c r="F39" s="78">
        <f>$D$5*5</f>
        <v>5000</v>
      </c>
      <c r="G39" s="78">
        <f>$D$5*6</f>
        <v>6000</v>
      </c>
      <c r="H39" s="78">
        <f>$D$5*7</f>
        <v>7000</v>
      </c>
      <c r="I39" s="78">
        <f>$D$5*8</f>
        <v>8000</v>
      </c>
      <c r="J39" s="78">
        <f>$D$5*9</f>
        <v>9000</v>
      </c>
      <c r="K39" s="78">
        <f>$D$5*10</f>
        <v>10000</v>
      </c>
      <c r="L39" s="78">
        <f>$D$5*11</f>
        <v>11000</v>
      </c>
      <c r="M39" s="78">
        <f>$D$5*12</f>
        <v>12000</v>
      </c>
      <c r="N39" s="87">
        <f t="shared" si="9"/>
        <v>78000</v>
      </c>
      <c r="O39" s="9"/>
      <c r="P39" s="10"/>
      <c r="Q39" s="9">
        <f>N39</f>
        <v>78000</v>
      </c>
      <c r="R39" s="236"/>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c r="BC39" s="30"/>
      <c r="BD39" s="30"/>
      <c r="BE39" s="30"/>
      <c r="BF39" s="30"/>
      <c r="BG39" s="30"/>
      <c r="BH39" s="30"/>
      <c r="BI39" s="30"/>
      <c r="BJ39" s="30"/>
      <c r="BK39" s="30"/>
      <c r="BL39" s="30"/>
      <c r="BM39" s="30"/>
      <c r="BN39" s="30"/>
      <c r="BO39" s="30"/>
      <c r="BP39" s="30"/>
      <c r="BQ39" s="30"/>
      <c r="BR39" s="30"/>
      <c r="BS39" s="30"/>
      <c r="BT39" s="30"/>
      <c r="BU39" s="30"/>
      <c r="BV39" s="30"/>
      <c r="BW39" s="30"/>
      <c r="BX39" s="30"/>
      <c r="BY39" s="30"/>
      <c r="BZ39" s="30"/>
      <c r="CA39" s="30"/>
      <c r="CB39" s="30"/>
      <c r="CC39" s="30"/>
      <c r="CD39" s="30"/>
      <c r="CE39" s="30"/>
      <c r="CF39" s="30"/>
      <c r="CG39" s="30"/>
    </row>
    <row r="40" spans="1:85" x14ac:dyDescent="0.25">
      <c r="A40" s="81" t="s">
        <v>54</v>
      </c>
      <c r="B40" s="9">
        <f t="shared" ref="B40:M40" si="11">$M$28-B28</f>
        <v>32083.333333333332</v>
      </c>
      <c r="C40" s="9">
        <f t="shared" si="11"/>
        <v>29166.666666666668</v>
      </c>
      <c r="D40" s="9">
        <f t="shared" si="11"/>
        <v>26250</v>
      </c>
      <c r="E40" s="9">
        <f t="shared" si="11"/>
        <v>23333.333333333336</v>
      </c>
      <c r="F40" s="9">
        <f t="shared" si="11"/>
        <v>20416.666666666668</v>
      </c>
      <c r="G40" s="9">
        <f t="shared" si="11"/>
        <v>17500</v>
      </c>
      <c r="H40" s="9">
        <f t="shared" si="11"/>
        <v>14583.333333333336</v>
      </c>
      <c r="I40" s="9">
        <f t="shared" si="11"/>
        <v>11666.666666666668</v>
      </c>
      <c r="J40" s="9">
        <f t="shared" si="11"/>
        <v>8750</v>
      </c>
      <c r="K40" s="9">
        <f t="shared" si="11"/>
        <v>5833.3333333333358</v>
      </c>
      <c r="L40" s="9">
        <f t="shared" si="11"/>
        <v>2916.6666666666679</v>
      </c>
      <c r="M40" s="9">
        <f t="shared" si="11"/>
        <v>0</v>
      </c>
      <c r="N40" s="87">
        <f t="shared" si="9"/>
        <v>192500</v>
      </c>
      <c r="O40" s="9"/>
      <c r="P40" s="10"/>
      <c r="Q40" s="9">
        <f>N40</f>
        <v>192500</v>
      </c>
      <c r="R40" s="237"/>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30"/>
      <c r="BH40" s="30"/>
      <c r="BI40" s="30"/>
      <c r="BJ40" s="30"/>
      <c r="BK40" s="30"/>
      <c r="BL40" s="30"/>
      <c r="BM40" s="30"/>
      <c r="BN40" s="30"/>
      <c r="BO40" s="30"/>
      <c r="BP40" s="30"/>
      <c r="BQ40" s="30"/>
      <c r="BR40" s="30"/>
      <c r="BS40" s="30"/>
      <c r="BT40" s="30"/>
      <c r="BU40" s="30"/>
      <c r="BV40" s="30"/>
      <c r="BW40" s="30"/>
      <c r="BX40" s="30"/>
      <c r="BY40" s="30"/>
      <c r="BZ40" s="30"/>
      <c r="CA40" s="30"/>
      <c r="CB40" s="30"/>
      <c r="CC40" s="30"/>
      <c r="CD40" s="30"/>
      <c r="CE40" s="30"/>
      <c r="CF40" s="30"/>
      <c r="CG40" s="30"/>
    </row>
    <row r="41" spans="1:85" x14ac:dyDescent="0.25">
      <c r="A41" s="82" t="s">
        <v>60</v>
      </c>
      <c r="B41" s="11">
        <f>SUM(B38,B39,B40)</f>
        <v>159750</v>
      </c>
      <c r="C41" s="11">
        <f t="shared" ref="C41:M41" si="12">SUM(C38,C39,C40)</f>
        <v>157833.33333333334</v>
      </c>
      <c r="D41" s="11">
        <f t="shared" si="12"/>
        <v>155916.66666666669</v>
      </c>
      <c r="E41" s="11">
        <f t="shared" si="12"/>
        <v>154000</v>
      </c>
      <c r="F41" s="11">
        <f t="shared" si="12"/>
        <v>163750</v>
      </c>
      <c r="G41" s="11">
        <f t="shared" si="12"/>
        <v>161833.33333333334</v>
      </c>
      <c r="H41" s="11">
        <f t="shared" si="12"/>
        <v>159916.66666666669</v>
      </c>
      <c r="I41" s="11">
        <f t="shared" si="12"/>
        <v>158000</v>
      </c>
      <c r="J41" s="11">
        <f t="shared" si="12"/>
        <v>167750</v>
      </c>
      <c r="K41" s="11">
        <f t="shared" si="12"/>
        <v>165833.33333333334</v>
      </c>
      <c r="L41" s="11">
        <f t="shared" si="12"/>
        <v>163916.66666666666</v>
      </c>
      <c r="M41" s="11">
        <f t="shared" si="12"/>
        <v>162000</v>
      </c>
      <c r="N41" s="11">
        <f>SUM(N38, N39, N40)</f>
        <v>1930500</v>
      </c>
      <c r="O41" s="11"/>
      <c r="P41" s="11"/>
      <c r="Q41" s="77">
        <f t="shared" ref="Q41" si="13">SUM(Q38, Q39, Q40)</f>
        <v>270500</v>
      </c>
      <c r="R41" s="12">
        <f>(O38+Q39+Q40)/B41</f>
        <v>2.5696400625978089</v>
      </c>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c r="BI41" s="30"/>
      <c r="BJ41" s="30"/>
      <c r="BK41" s="30"/>
      <c r="BL41" s="30"/>
      <c r="BM41" s="30"/>
      <c r="BN41" s="30"/>
      <c r="BO41" s="30"/>
      <c r="BP41" s="30"/>
      <c r="BQ41" s="30"/>
      <c r="BR41" s="30"/>
      <c r="BS41" s="30"/>
      <c r="BT41" s="30"/>
      <c r="BU41" s="30"/>
      <c r="BV41" s="30"/>
      <c r="BW41" s="30"/>
      <c r="BX41" s="30"/>
      <c r="BY41" s="30"/>
      <c r="BZ41" s="30"/>
      <c r="CA41" s="30"/>
      <c r="CB41" s="30"/>
      <c r="CC41" s="30"/>
      <c r="CD41" s="30"/>
      <c r="CE41" s="30"/>
      <c r="CF41" s="30"/>
      <c r="CG41" s="30"/>
    </row>
    <row r="42" spans="1:85" x14ac:dyDescent="0.25">
      <c r="A42" s="222"/>
      <c r="B42" s="222"/>
      <c r="C42" s="222"/>
      <c r="D42" s="222"/>
      <c r="E42" s="222"/>
      <c r="F42" s="222"/>
      <c r="G42" s="222"/>
      <c r="H42" s="222"/>
      <c r="I42" s="222"/>
      <c r="J42" s="222"/>
      <c r="K42" s="222"/>
      <c r="L42" s="222"/>
      <c r="M42" s="222"/>
      <c r="N42" s="222"/>
      <c r="O42" s="222"/>
      <c r="P42" s="222"/>
      <c r="Q42" s="222"/>
      <c r="R42" s="222"/>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0"/>
      <c r="BK42" s="30"/>
      <c r="BL42" s="30"/>
      <c r="BM42" s="30"/>
      <c r="BN42" s="30"/>
      <c r="BO42" s="30"/>
      <c r="BP42" s="30"/>
      <c r="BQ42" s="30"/>
      <c r="BR42" s="30"/>
      <c r="BS42" s="30"/>
      <c r="BT42" s="30"/>
      <c r="BU42" s="30"/>
      <c r="BV42" s="30"/>
      <c r="BW42" s="30"/>
      <c r="BX42" s="30"/>
      <c r="BY42" s="30"/>
      <c r="BZ42" s="30"/>
      <c r="CA42" s="30"/>
      <c r="CB42" s="30"/>
      <c r="CC42" s="30"/>
      <c r="CD42" s="30"/>
      <c r="CE42" s="30"/>
      <c r="CF42" s="30"/>
      <c r="CG42" s="30"/>
    </row>
    <row r="43" spans="1:85" x14ac:dyDescent="0.25">
      <c r="A43" s="222"/>
      <c r="B43" s="222"/>
      <c r="C43" s="222"/>
      <c r="D43" s="222"/>
      <c r="E43" s="222"/>
      <c r="F43" s="222"/>
      <c r="G43" s="222"/>
      <c r="H43" s="222"/>
      <c r="I43" s="222"/>
      <c r="J43" s="222"/>
      <c r="K43" s="222"/>
      <c r="L43" s="222"/>
      <c r="M43" s="222"/>
      <c r="N43" s="222"/>
      <c r="O43" s="222"/>
      <c r="P43" s="222"/>
      <c r="Q43" s="222"/>
      <c r="R43" s="222"/>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row>
    <row r="44" spans="1:85" x14ac:dyDescent="0.25">
      <c r="A44" s="222"/>
      <c r="B44" s="222"/>
      <c r="C44" s="222"/>
      <c r="D44" s="222"/>
      <c r="E44" s="222"/>
      <c r="F44" s="222"/>
      <c r="G44" s="222"/>
      <c r="H44" s="222"/>
      <c r="I44" s="222"/>
      <c r="J44" s="222"/>
      <c r="K44" s="222"/>
      <c r="L44" s="222"/>
      <c r="M44" s="222"/>
      <c r="N44" s="222"/>
      <c r="O44" s="222"/>
      <c r="P44" s="222"/>
      <c r="Q44" s="222"/>
      <c r="R44" s="222"/>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row>
    <row r="45" spans="1:85" x14ac:dyDescent="0.25">
      <c r="A45" s="222"/>
      <c r="B45" s="222"/>
      <c r="C45" s="222"/>
      <c r="D45" s="222"/>
      <c r="E45" s="222"/>
      <c r="F45" s="222"/>
      <c r="G45" s="222"/>
      <c r="H45" s="222"/>
      <c r="I45" s="222"/>
      <c r="J45" s="222"/>
      <c r="K45" s="222"/>
      <c r="L45" s="222"/>
      <c r="M45" s="222"/>
      <c r="N45" s="222"/>
      <c r="O45" s="222"/>
      <c r="P45" s="222"/>
      <c r="Q45" s="222"/>
      <c r="R45" s="222"/>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BR45" s="30"/>
      <c r="BS45" s="30"/>
      <c r="BT45" s="30"/>
      <c r="BU45" s="30"/>
      <c r="BV45" s="30"/>
      <c r="BW45" s="30"/>
      <c r="BX45" s="30"/>
      <c r="BY45" s="30"/>
      <c r="BZ45" s="30"/>
      <c r="CA45" s="30"/>
      <c r="CB45" s="30"/>
      <c r="CC45" s="30"/>
      <c r="CD45" s="30"/>
      <c r="CE45" s="30"/>
      <c r="CF45" s="30"/>
      <c r="CG45" s="30"/>
    </row>
    <row r="46" spans="1:85" x14ac:dyDescent="0.25">
      <c r="A46" s="222"/>
      <c r="B46" s="222"/>
      <c r="C46" s="222"/>
      <c r="D46" s="222"/>
      <c r="E46" s="222"/>
      <c r="F46" s="222"/>
      <c r="G46" s="222"/>
      <c r="H46" s="222"/>
      <c r="I46" s="222"/>
      <c r="J46" s="222"/>
      <c r="K46" s="222"/>
      <c r="L46" s="222"/>
      <c r="M46" s="222"/>
      <c r="N46" s="222"/>
      <c r="O46" s="222"/>
      <c r="P46" s="222"/>
      <c r="Q46" s="222"/>
      <c r="R46" s="222"/>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row>
    <row r="47" spans="1:85" x14ac:dyDescent="0.25">
      <c r="A47" s="222"/>
      <c r="B47" s="222"/>
      <c r="C47" s="222"/>
      <c r="D47" s="222"/>
      <c r="E47" s="222"/>
      <c r="F47" s="222"/>
      <c r="G47" s="222"/>
      <c r="H47" s="222"/>
      <c r="I47" s="222"/>
      <c r="J47" s="222"/>
      <c r="K47" s="222"/>
      <c r="L47" s="222"/>
      <c r="M47" s="222"/>
      <c r="N47" s="222"/>
      <c r="O47" s="222"/>
      <c r="P47" s="222"/>
      <c r="Q47" s="222"/>
      <c r="R47" s="222"/>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row>
    <row r="48" spans="1:85" ht="26.25" x14ac:dyDescent="0.4">
      <c r="A48" s="223" t="s">
        <v>31</v>
      </c>
      <c r="B48" s="221"/>
      <c r="C48" s="221"/>
      <c r="D48" s="221"/>
      <c r="E48" s="221"/>
      <c r="F48" s="221"/>
      <c r="G48" s="221"/>
      <c r="H48" s="221"/>
      <c r="I48" s="221"/>
      <c r="J48" s="221"/>
      <c r="K48" s="221"/>
      <c r="L48" s="221"/>
      <c r="M48" s="221"/>
      <c r="N48" s="221"/>
      <c r="O48" s="221"/>
      <c r="P48" s="221"/>
      <c r="Q48" s="221"/>
      <c r="R48" s="221"/>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row>
    <row r="49" spans="1:85" x14ac:dyDescent="0.25">
      <c r="A49" s="121"/>
      <c r="B49" s="221" t="s">
        <v>19</v>
      </c>
      <c r="C49" s="221"/>
      <c r="D49" s="221"/>
      <c r="E49" s="221"/>
      <c r="F49" s="221"/>
      <c r="G49" s="221"/>
      <c r="H49" s="221"/>
      <c r="I49" s="221"/>
      <c r="J49" s="221"/>
      <c r="K49" s="221"/>
      <c r="L49" s="221"/>
      <c r="M49" s="221"/>
      <c r="N49" s="221" t="s">
        <v>20</v>
      </c>
      <c r="O49" s="221"/>
      <c r="P49" s="221"/>
      <c r="Q49" s="221"/>
      <c r="R49" s="221"/>
      <c r="S49" s="221"/>
      <c r="T49" s="221"/>
      <c r="U49" s="221"/>
      <c r="V49" s="221"/>
      <c r="W49" s="221"/>
      <c r="X49" s="221"/>
      <c r="Y49" s="221"/>
      <c r="Z49" s="221" t="s">
        <v>21</v>
      </c>
      <c r="AA49" s="221"/>
      <c r="AB49" s="221"/>
      <c r="AC49" s="221"/>
      <c r="AD49" s="221"/>
      <c r="AE49" s="221"/>
      <c r="AF49" s="221"/>
      <c r="AG49" s="221"/>
      <c r="AH49" s="221"/>
      <c r="AI49" s="221"/>
      <c r="AJ49" s="221"/>
      <c r="AK49" s="221"/>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c r="CE49" s="30"/>
      <c r="CF49" s="30"/>
      <c r="CG49" s="30"/>
    </row>
    <row r="50" spans="1:85" x14ac:dyDescent="0.25">
      <c r="A50" s="121"/>
      <c r="B50" s="70" t="str">
        <f t="shared" ref="B50:M50" si="14">B11</f>
        <v>Month 1</v>
      </c>
      <c r="C50" s="70" t="str">
        <f t="shared" si="14"/>
        <v>Month 2</v>
      </c>
      <c r="D50" s="70" t="str">
        <f t="shared" si="14"/>
        <v>Month 3</v>
      </c>
      <c r="E50" s="70" t="str">
        <f t="shared" si="14"/>
        <v>Month 4</v>
      </c>
      <c r="F50" s="70" t="str">
        <f t="shared" si="14"/>
        <v>Month 5</v>
      </c>
      <c r="G50" s="70" t="str">
        <f t="shared" si="14"/>
        <v>Month 6</v>
      </c>
      <c r="H50" s="70" t="str">
        <f t="shared" si="14"/>
        <v>Month 7</v>
      </c>
      <c r="I50" s="70" t="str">
        <f t="shared" si="14"/>
        <v>Month 8</v>
      </c>
      <c r="J50" s="70" t="str">
        <f t="shared" si="14"/>
        <v>Month 9</v>
      </c>
      <c r="K50" s="70" t="str">
        <f t="shared" si="14"/>
        <v>Month 10</v>
      </c>
      <c r="L50" s="70" t="str">
        <f t="shared" si="14"/>
        <v>Month 11</v>
      </c>
      <c r="M50" s="70" t="str">
        <f t="shared" si="14"/>
        <v>Month 12</v>
      </c>
      <c r="N50" s="70" t="str">
        <f t="shared" ref="N50:Y50" si="15">B22</f>
        <v>Month 1</v>
      </c>
      <c r="O50" s="70" t="str">
        <f t="shared" si="15"/>
        <v>Month 2</v>
      </c>
      <c r="P50" s="70" t="str">
        <f t="shared" si="15"/>
        <v>Month 3</v>
      </c>
      <c r="Q50" s="70" t="str">
        <f t="shared" si="15"/>
        <v>Month 4</v>
      </c>
      <c r="R50" s="70" t="str">
        <f t="shared" si="15"/>
        <v>Month 5</v>
      </c>
      <c r="S50" s="70" t="str">
        <f t="shared" si="15"/>
        <v>Month 6</v>
      </c>
      <c r="T50" s="70" t="str">
        <f t="shared" si="15"/>
        <v>Month 7</v>
      </c>
      <c r="U50" s="70" t="str">
        <f t="shared" si="15"/>
        <v>Month 8</v>
      </c>
      <c r="V50" s="70" t="str">
        <f t="shared" si="15"/>
        <v>Month 9</v>
      </c>
      <c r="W50" s="70" t="str">
        <f t="shared" si="15"/>
        <v>Month 10</v>
      </c>
      <c r="X50" s="70" t="str">
        <f t="shared" si="15"/>
        <v>Month 11</v>
      </c>
      <c r="Y50" s="70" t="str">
        <f t="shared" si="15"/>
        <v>Month 12</v>
      </c>
      <c r="Z50" s="70" t="str">
        <f>B33</f>
        <v>Month 1</v>
      </c>
      <c r="AA50" s="70" t="str">
        <f t="shared" ref="AA50:AK50" si="16">C33</f>
        <v>Month 2</v>
      </c>
      <c r="AB50" s="70" t="str">
        <f t="shared" si="16"/>
        <v>Month 3</v>
      </c>
      <c r="AC50" s="70" t="str">
        <f t="shared" si="16"/>
        <v>Month 4</v>
      </c>
      <c r="AD50" s="70" t="str">
        <f t="shared" si="16"/>
        <v>Month 5</v>
      </c>
      <c r="AE50" s="70" t="str">
        <f t="shared" si="16"/>
        <v>Month 6</v>
      </c>
      <c r="AF50" s="70" t="str">
        <f t="shared" si="16"/>
        <v>Month 7</v>
      </c>
      <c r="AG50" s="70" t="str">
        <f t="shared" si="16"/>
        <v>Month 8</v>
      </c>
      <c r="AH50" s="70" t="str">
        <f t="shared" si="16"/>
        <v>Month 9</v>
      </c>
      <c r="AI50" s="70" t="str">
        <f t="shared" si="16"/>
        <v>Month 10</v>
      </c>
      <c r="AJ50" s="70" t="str">
        <f t="shared" si="16"/>
        <v>Month 11</v>
      </c>
      <c r="AK50" s="70" t="str">
        <f t="shared" si="16"/>
        <v>Month 12</v>
      </c>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30"/>
      <c r="BR50" s="30"/>
      <c r="BS50" s="30"/>
      <c r="BT50" s="30"/>
      <c r="BU50" s="30"/>
      <c r="BV50" s="30"/>
      <c r="BW50" s="30"/>
      <c r="BX50" s="30"/>
      <c r="BY50" s="30"/>
      <c r="BZ50" s="30"/>
      <c r="CA50" s="30"/>
      <c r="CB50" s="30"/>
      <c r="CC50" s="30"/>
      <c r="CD50" s="30"/>
      <c r="CE50" s="30"/>
      <c r="CF50" s="30"/>
      <c r="CG50" s="30"/>
    </row>
    <row r="51" spans="1:85" x14ac:dyDescent="0.25">
      <c r="A51" s="80" t="s">
        <v>73</v>
      </c>
      <c r="B51" s="14">
        <f t="shared" ref="B51:M51" si="17">B16</f>
        <v>175000</v>
      </c>
      <c r="C51" s="14">
        <f t="shared" si="17"/>
        <v>150000</v>
      </c>
      <c r="D51" s="14">
        <f t="shared" si="17"/>
        <v>125000</v>
      </c>
      <c r="E51" s="14">
        <f t="shared" si="17"/>
        <v>100000</v>
      </c>
      <c r="F51" s="14">
        <f t="shared" si="17"/>
        <v>100000</v>
      </c>
      <c r="G51" s="14">
        <f t="shared" si="17"/>
        <v>100000</v>
      </c>
      <c r="H51" s="14">
        <f t="shared" si="17"/>
        <v>100000</v>
      </c>
      <c r="I51" s="14">
        <f t="shared" si="17"/>
        <v>100000</v>
      </c>
      <c r="J51" s="14">
        <f t="shared" si="17"/>
        <v>100000</v>
      </c>
      <c r="K51" s="14">
        <f t="shared" si="17"/>
        <v>100000</v>
      </c>
      <c r="L51" s="14">
        <f t="shared" si="17"/>
        <v>100000</v>
      </c>
      <c r="M51" s="14">
        <f t="shared" si="17"/>
        <v>100000</v>
      </c>
      <c r="N51" s="14">
        <f t="shared" ref="N51:Y53" si="18">B27</f>
        <v>105000</v>
      </c>
      <c r="O51" s="14">
        <f t="shared" si="18"/>
        <v>105000</v>
      </c>
      <c r="P51" s="14">
        <f t="shared" si="18"/>
        <v>105000</v>
      </c>
      <c r="Q51" s="14">
        <f t="shared" si="18"/>
        <v>105000</v>
      </c>
      <c r="R51" s="14">
        <f t="shared" si="18"/>
        <v>110000</v>
      </c>
      <c r="S51" s="14">
        <f t="shared" si="18"/>
        <v>110000</v>
      </c>
      <c r="T51" s="14">
        <f t="shared" si="18"/>
        <v>110000</v>
      </c>
      <c r="U51" s="14">
        <f t="shared" si="18"/>
        <v>110000</v>
      </c>
      <c r="V51" s="14">
        <f t="shared" si="18"/>
        <v>115000</v>
      </c>
      <c r="W51" s="14">
        <f t="shared" si="18"/>
        <v>115000</v>
      </c>
      <c r="X51" s="14">
        <f t="shared" si="18"/>
        <v>115000</v>
      </c>
      <c r="Y51" s="14">
        <f t="shared" si="18"/>
        <v>115000</v>
      </c>
      <c r="Z51" s="14">
        <f t="shared" ref="Z51:AK53" si="19">B38</f>
        <v>126666.66666666667</v>
      </c>
      <c r="AA51" s="14">
        <f t="shared" si="19"/>
        <v>126666.66666666667</v>
      </c>
      <c r="AB51" s="14">
        <f t="shared" si="19"/>
        <v>126666.66666666667</v>
      </c>
      <c r="AC51" s="14">
        <f t="shared" si="19"/>
        <v>126666.66666666667</v>
      </c>
      <c r="AD51" s="14">
        <f t="shared" si="19"/>
        <v>138333.33333333334</v>
      </c>
      <c r="AE51" s="14">
        <f t="shared" si="19"/>
        <v>138333.33333333334</v>
      </c>
      <c r="AF51" s="14">
        <f t="shared" si="19"/>
        <v>138333.33333333334</v>
      </c>
      <c r="AG51" s="14">
        <f t="shared" si="19"/>
        <v>138333.33333333334</v>
      </c>
      <c r="AH51" s="14">
        <f t="shared" si="19"/>
        <v>150000</v>
      </c>
      <c r="AI51" s="14">
        <f t="shared" si="19"/>
        <v>150000</v>
      </c>
      <c r="AJ51" s="14">
        <f t="shared" si="19"/>
        <v>150000</v>
      </c>
      <c r="AK51" s="14">
        <f t="shared" si="19"/>
        <v>150000</v>
      </c>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c r="BT51" s="30"/>
      <c r="BU51" s="30"/>
      <c r="BV51" s="30"/>
      <c r="BW51" s="30"/>
      <c r="BX51" s="30"/>
      <c r="BY51" s="30"/>
      <c r="BZ51" s="30"/>
      <c r="CA51" s="30"/>
      <c r="CB51" s="30"/>
      <c r="CC51" s="30"/>
      <c r="CD51" s="30"/>
      <c r="CE51" s="30"/>
      <c r="CF51" s="30"/>
      <c r="CG51" s="30"/>
    </row>
    <row r="52" spans="1:85" hidden="1" x14ac:dyDescent="0.25">
      <c r="A52" s="81" t="s">
        <v>59</v>
      </c>
      <c r="B52" s="14">
        <f t="shared" ref="B52:M52" si="20">B17</f>
        <v>1250</v>
      </c>
      <c r="C52" s="14">
        <f t="shared" si="20"/>
        <v>2500</v>
      </c>
      <c r="D52" s="14">
        <f t="shared" si="20"/>
        <v>3750</v>
      </c>
      <c r="E52" s="14">
        <f t="shared" si="20"/>
        <v>5000</v>
      </c>
      <c r="F52" s="14">
        <f t="shared" si="20"/>
        <v>6250</v>
      </c>
      <c r="G52" s="14">
        <f t="shared" si="20"/>
        <v>7500</v>
      </c>
      <c r="H52" s="14">
        <f t="shared" si="20"/>
        <v>8750</v>
      </c>
      <c r="I52" s="14">
        <f t="shared" si="20"/>
        <v>10000</v>
      </c>
      <c r="J52" s="14">
        <f t="shared" si="20"/>
        <v>11250</v>
      </c>
      <c r="K52" s="14">
        <f t="shared" si="20"/>
        <v>12500</v>
      </c>
      <c r="L52" s="14">
        <f t="shared" si="20"/>
        <v>13750</v>
      </c>
      <c r="M52" s="14">
        <f t="shared" si="20"/>
        <v>15000</v>
      </c>
      <c r="N52" s="14">
        <f t="shared" si="18"/>
        <v>2916.6666666666665</v>
      </c>
      <c r="O52" s="14">
        <f t="shared" si="18"/>
        <v>5833.333333333333</v>
      </c>
      <c r="P52" s="14">
        <f t="shared" si="18"/>
        <v>8750</v>
      </c>
      <c r="Q52" s="14">
        <f t="shared" si="18"/>
        <v>11666.666666666666</v>
      </c>
      <c r="R52" s="14">
        <f t="shared" si="18"/>
        <v>14583.333333333332</v>
      </c>
      <c r="S52" s="14">
        <f t="shared" si="18"/>
        <v>17500</v>
      </c>
      <c r="T52" s="14">
        <f t="shared" si="18"/>
        <v>20416.666666666664</v>
      </c>
      <c r="U52" s="14">
        <f t="shared" si="18"/>
        <v>23333.333333333332</v>
      </c>
      <c r="V52" s="14">
        <f t="shared" si="18"/>
        <v>26250</v>
      </c>
      <c r="W52" s="14">
        <f t="shared" si="18"/>
        <v>29166.666666666664</v>
      </c>
      <c r="X52" s="14">
        <f t="shared" si="18"/>
        <v>32083.333333333332</v>
      </c>
      <c r="Y52" s="14">
        <f t="shared" si="18"/>
        <v>35000</v>
      </c>
      <c r="Z52" s="14">
        <f t="shared" si="19"/>
        <v>1000</v>
      </c>
      <c r="AA52" s="14">
        <f t="shared" si="19"/>
        <v>2000</v>
      </c>
      <c r="AB52" s="14">
        <f t="shared" si="19"/>
        <v>3000</v>
      </c>
      <c r="AC52" s="14">
        <f t="shared" si="19"/>
        <v>4000</v>
      </c>
      <c r="AD52" s="14">
        <f t="shared" si="19"/>
        <v>5000</v>
      </c>
      <c r="AE52" s="14">
        <f t="shared" si="19"/>
        <v>6000</v>
      </c>
      <c r="AF52" s="14">
        <f t="shared" si="19"/>
        <v>7000</v>
      </c>
      <c r="AG52" s="14">
        <f t="shared" si="19"/>
        <v>8000</v>
      </c>
      <c r="AH52" s="14">
        <f t="shared" si="19"/>
        <v>9000</v>
      </c>
      <c r="AI52" s="14">
        <f t="shared" si="19"/>
        <v>10000</v>
      </c>
      <c r="AJ52" s="14">
        <f t="shared" si="19"/>
        <v>11000</v>
      </c>
      <c r="AK52" s="14">
        <f t="shared" si="19"/>
        <v>12000</v>
      </c>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c r="BT52" s="30"/>
      <c r="BU52" s="30"/>
      <c r="BV52" s="30"/>
      <c r="BW52" s="30"/>
      <c r="BX52" s="30"/>
      <c r="BY52" s="30"/>
      <c r="BZ52" s="30"/>
      <c r="CA52" s="30"/>
      <c r="CB52" s="30"/>
      <c r="CC52" s="30"/>
      <c r="CD52" s="30"/>
      <c r="CE52" s="30"/>
      <c r="CF52" s="30"/>
      <c r="CG52" s="30"/>
    </row>
    <row r="53" spans="1:85" hidden="1" x14ac:dyDescent="0.25">
      <c r="A53" s="81" t="s">
        <v>54</v>
      </c>
      <c r="B53" s="14" t="str">
        <f t="shared" ref="B53:M53" si="21">B18</f>
        <v>N/A</v>
      </c>
      <c r="C53" s="14" t="str">
        <f t="shared" si="21"/>
        <v>N/A</v>
      </c>
      <c r="D53" s="14" t="str">
        <f t="shared" si="21"/>
        <v>N/A</v>
      </c>
      <c r="E53" s="14" t="str">
        <f t="shared" si="21"/>
        <v>N/A</v>
      </c>
      <c r="F53" s="14" t="str">
        <f t="shared" si="21"/>
        <v>N/A</v>
      </c>
      <c r="G53" s="14" t="str">
        <f t="shared" si="21"/>
        <v>N/A</v>
      </c>
      <c r="H53" s="14" t="str">
        <f t="shared" si="21"/>
        <v>N/A</v>
      </c>
      <c r="I53" s="14" t="str">
        <f t="shared" si="21"/>
        <v>N/A</v>
      </c>
      <c r="J53" s="14" t="str">
        <f t="shared" si="21"/>
        <v>N/A</v>
      </c>
      <c r="K53" s="14" t="str">
        <f t="shared" si="21"/>
        <v>N/A</v>
      </c>
      <c r="L53" s="14" t="str">
        <f t="shared" si="21"/>
        <v>N/A</v>
      </c>
      <c r="M53" s="14" t="str">
        <f t="shared" si="21"/>
        <v>N/A</v>
      </c>
      <c r="N53" s="14">
        <f t="shared" si="18"/>
        <v>13750</v>
      </c>
      <c r="O53" s="14">
        <f t="shared" si="18"/>
        <v>12500</v>
      </c>
      <c r="P53" s="14">
        <f t="shared" si="18"/>
        <v>11250</v>
      </c>
      <c r="Q53" s="14">
        <f t="shared" si="18"/>
        <v>10000</v>
      </c>
      <c r="R53" s="14">
        <f t="shared" si="18"/>
        <v>8750</v>
      </c>
      <c r="S53" s="14">
        <f t="shared" si="18"/>
        <v>7500</v>
      </c>
      <c r="T53" s="14">
        <f t="shared" si="18"/>
        <v>6250</v>
      </c>
      <c r="U53" s="14">
        <f t="shared" si="18"/>
        <v>5000</v>
      </c>
      <c r="V53" s="14">
        <f t="shared" si="18"/>
        <v>3750</v>
      </c>
      <c r="W53" s="14">
        <f t="shared" si="18"/>
        <v>2500</v>
      </c>
      <c r="X53" s="14">
        <f t="shared" si="18"/>
        <v>1250</v>
      </c>
      <c r="Y53" s="14">
        <f t="shared" si="18"/>
        <v>0</v>
      </c>
      <c r="Z53" s="14">
        <f t="shared" si="19"/>
        <v>32083.333333333332</v>
      </c>
      <c r="AA53" s="14">
        <f t="shared" si="19"/>
        <v>29166.666666666668</v>
      </c>
      <c r="AB53" s="14">
        <f t="shared" si="19"/>
        <v>26250</v>
      </c>
      <c r="AC53" s="14">
        <f t="shared" si="19"/>
        <v>23333.333333333336</v>
      </c>
      <c r="AD53" s="14">
        <f t="shared" si="19"/>
        <v>20416.666666666668</v>
      </c>
      <c r="AE53" s="14">
        <f t="shared" si="19"/>
        <v>17500</v>
      </c>
      <c r="AF53" s="14">
        <f t="shared" si="19"/>
        <v>14583.333333333336</v>
      </c>
      <c r="AG53" s="14">
        <f t="shared" si="19"/>
        <v>11666.666666666668</v>
      </c>
      <c r="AH53" s="14">
        <f t="shared" si="19"/>
        <v>8750</v>
      </c>
      <c r="AI53" s="14">
        <f t="shared" si="19"/>
        <v>5833.3333333333358</v>
      </c>
      <c r="AJ53" s="14">
        <f t="shared" si="19"/>
        <v>2916.6666666666679</v>
      </c>
      <c r="AK53" s="14">
        <f t="shared" si="19"/>
        <v>0</v>
      </c>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30"/>
      <c r="BR53" s="30"/>
      <c r="BS53" s="30"/>
      <c r="BT53" s="30"/>
      <c r="BU53" s="30"/>
      <c r="BV53" s="30"/>
      <c r="BW53" s="30"/>
      <c r="BX53" s="30"/>
      <c r="BY53" s="30"/>
      <c r="BZ53" s="30"/>
      <c r="CA53" s="30"/>
      <c r="CB53" s="30"/>
      <c r="CC53" s="30"/>
      <c r="CD53" s="30"/>
      <c r="CE53" s="30"/>
      <c r="CF53" s="30"/>
      <c r="CG53" s="30"/>
    </row>
    <row r="54" spans="1:85" ht="30" x14ac:dyDescent="0.25">
      <c r="A54" s="81" t="s">
        <v>100</v>
      </c>
      <c r="B54" s="14">
        <f>SUM(B52:B53)</f>
        <v>1250</v>
      </c>
      <c r="C54" s="14">
        <f t="shared" ref="C54:AK54" si="22">SUM(C52:C53)</f>
        <v>2500</v>
      </c>
      <c r="D54" s="14">
        <f t="shared" si="22"/>
        <v>3750</v>
      </c>
      <c r="E54" s="14">
        <f t="shared" si="22"/>
        <v>5000</v>
      </c>
      <c r="F54" s="14">
        <f t="shared" si="22"/>
        <v>6250</v>
      </c>
      <c r="G54" s="14">
        <f t="shared" si="22"/>
        <v>7500</v>
      </c>
      <c r="H54" s="14">
        <f t="shared" si="22"/>
        <v>8750</v>
      </c>
      <c r="I54" s="14">
        <f t="shared" si="22"/>
        <v>10000</v>
      </c>
      <c r="J54" s="14">
        <f t="shared" si="22"/>
        <v>11250</v>
      </c>
      <c r="K54" s="14">
        <f t="shared" si="22"/>
        <v>12500</v>
      </c>
      <c r="L54" s="14">
        <f t="shared" si="22"/>
        <v>13750</v>
      </c>
      <c r="M54" s="14">
        <f t="shared" si="22"/>
        <v>15000</v>
      </c>
      <c r="N54" s="14">
        <f t="shared" si="22"/>
        <v>16666.666666666668</v>
      </c>
      <c r="O54" s="14">
        <f t="shared" si="22"/>
        <v>18333.333333333332</v>
      </c>
      <c r="P54" s="14">
        <f t="shared" si="22"/>
        <v>20000</v>
      </c>
      <c r="Q54" s="14">
        <f t="shared" si="22"/>
        <v>21666.666666666664</v>
      </c>
      <c r="R54" s="14">
        <f t="shared" si="22"/>
        <v>23333.333333333332</v>
      </c>
      <c r="S54" s="14">
        <f t="shared" si="22"/>
        <v>25000</v>
      </c>
      <c r="T54" s="14">
        <f t="shared" si="22"/>
        <v>26666.666666666664</v>
      </c>
      <c r="U54" s="14">
        <f t="shared" si="22"/>
        <v>28333.333333333332</v>
      </c>
      <c r="V54" s="14">
        <f t="shared" si="22"/>
        <v>30000</v>
      </c>
      <c r="W54" s="14">
        <f t="shared" si="22"/>
        <v>31666.666666666664</v>
      </c>
      <c r="X54" s="14">
        <f t="shared" si="22"/>
        <v>33333.333333333328</v>
      </c>
      <c r="Y54" s="14">
        <f t="shared" si="22"/>
        <v>35000</v>
      </c>
      <c r="Z54" s="14">
        <f t="shared" si="22"/>
        <v>33083.333333333328</v>
      </c>
      <c r="AA54" s="14">
        <f t="shared" si="22"/>
        <v>31166.666666666668</v>
      </c>
      <c r="AB54" s="14">
        <f t="shared" si="22"/>
        <v>29250</v>
      </c>
      <c r="AC54" s="14">
        <f t="shared" si="22"/>
        <v>27333.333333333336</v>
      </c>
      <c r="AD54" s="14">
        <f t="shared" si="22"/>
        <v>25416.666666666668</v>
      </c>
      <c r="AE54" s="14">
        <f t="shared" si="22"/>
        <v>23500</v>
      </c>
      <c r="AF54" s="14">
        <f t="shared" si="22"/>
        <v>21583.333333333336</v>
      </c>
      <c r="AG54" s="14">
        <f t="shared" si="22"/>
        <v>19666.666666666668</v>
      </c>
      <c r="AH54" s="14">
        <f t="shared" si="22"/>
        <v>17750</v>
      </c>
      <c r="AI54" s="14">
        <f t="shared" si="22"/>
        <v>15833.333333333336</v>
      </c>
      <c r="AJ54" s="14">
        <f t="shared" si="22"/>
        <v>13916.666666666668</v>
      </c>
      <c r="AK54" s="14">
        <f t="shared" si="22"/>
        <v>12000</v>
      </c>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30"/>
      <c r="BS54" s="30"/>
      <c r="BT54" s="30"/>
      <c r="BU54" s="30"/>
      <c r="BV54" s="30"/>
      <c r="BW54" s="30"/>
      <c r="BX54" s="30"/>
      <c r="BY54" s="30"/>
      <c r="BZ54" s="30"/>
      <c r="CA54" s="30"/>
      <c r="CB54" s="30"/>
      <c r="CC54" s="30"/>
      <c r="CD54" s="30"/>
      <c r="CE54" s="30"/>
      <c r="CF54" s="30"/>
      <c r="CG54" s="30"/>
    </row>
    <row r="55" spans="1:85" x14ac:dyDescent="0.25">
      <c r="A55" s="82" t="s">
        <v>60</v>
      </c>
      <c r="B55" s="14">
        <f t="shared" ref="B55:M55" si="23">B19</f>
        <v>176250</v>
      </c>
      <c r="C55" s="14">
        <f t="shared" si="23"/>
        <v>152500</v>
      </c>
      <c r="D55" s="14">
        <f t="shared" si="23"/>
        <v>128750</v>
      </c>
      <c r="E55" s="14">
        <f t="shared" si="23"/>
        <v>105000</v>
      </c>
      <c r="F55" s="14">
        <f t="shared" si="23"/>
        <v>106250</v>
      </c>
      <c r="G55" s="14">
        <f t="shared" si="23"/>
        <v>107500</v>
      </c>
      <c r="H55" s="14">
        <f t="shared" si="23"/>
        <v>108750</v>
      </c>
      <c r="I55" s="14">
        <f t="shared" si="23"/>
        <v>110000</v>
      </c>
      <c r="J55" s="14">
        <f t="shared" si="23"/>
        <v>111250</v>
      </c>
      <c r="K55" s="14">
        <f t="shared" si="23"/>
        <v>112500</v>
      </c>
      <c r="L55" s="14">
        <f t="shared" si="23"/>
        <v>113750</v>
      </c>
      <c r="M55" s="14">
        <f t="shared" si="23"/>
        <v>115000</v>
      </c>
      <c r="N55" s="14">
        <f t="shared" ref="N55:Y55" si="24">B30</f>
        <v>121666.66666666667</v>
      </c>
      <c r="O55" s="14">
        <f t="shared" si="24"/>
        <v>123333.33333333333</v>
      </c>
      <c r="P55" s="14">
        <f t="shared" si="24"/>
        <v>125000</v>
      </c>
      <c r="Q55" s="14">
        <f t="shared" si="24"/>
        <v>126666.66666666667</v>
      </c>
      <c r="R55" s="14">
        <f t="shared" si="24"/>
        <v>133333.33333333331</v>
      </c>
      <c r="S55" s="14">
        <f t="shared" si="24"/>
        <v>135000</v>
      </c>
      <c r="T55" s="14">
        <f t="shared" si="24"/>
        <v>136666.66666666666</v>
      </c>
      <c r="U55" s="14">
        <f t="shared" si="24"/>
        <v>138333.33333333334</v>
      </c>
      <c r="V55" s="14">
        <f t="shared" si="24"/>
        <v>145000</v>
      </c>
      <c r="W55" s="14">
        <f t="shared" si="24"/>
        <v>146666.66666666666</v>
      </c>
      <c r="X55" s="14">
        <f t="shared" si="24"/>
        <v>148333.33333333334</v>
      </c>
      <c r="Y55" s="14">
        <f t="shared" si="24"/>
        <v>150000</v>
      </c>
      <c r="Z55" s="14">
        <f t="shared" ref="Z55:AK55" si="25">B41</f>
        <v>159750</v>
      </c>
      <c r="AA55" s="14">
        <f t="shared" si="25"/>
        <v>157833.33333333334</v>
      </c>
      <c r="AB55" s="14">
        <f t="shared" si="25"/>
        <v>155916.66666666669</v>
      </c>
      <c r="AC55" s="14">
        <f t="shared" si="25"/>
        <v>154000</v>
      </c>
      <c r="AD55" s="14">
        <f t="shared" si="25"/>
        <v>163750</v>
      </c>
      <c r="AE55" s="14">
        <f t="shared" si="25"/>
        <v>161833.33333333334</v>
      </c>
      <c r="AF55" s="14">
        <f t="shared" si="25"/>
        <v>159916.66666666669</v>
      </c>
      <c r="AG55" s="14">
        <f t="shared" si="25"/>
        <v>158000</v>
      </c>
      <c r="AH55" s="14">
        <f t="shared" si="25"/>
        <v>167750</v>
      </c>
      <c r="AI55" s="14">
        <f t="shared" si="25"/>
        <v>165833.33333333334</v>
      </c>
      <c r="AJ55" s="14">
        <f t="shared" si="25"/>
        <v>163916.66666666666</v>
      </c>
      <c r="AK55" s="14">
        <f t="shared" si="25"/>
        <v>162000</v>
      </c>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30"/>
      <c r="BR55" s="30"/>
      <c r="BS55" s="30"/>
      <c r="BT55" s="30"/>
      <c r="BU55" s="30"/>
      <c r="BV55" s="30"/>
      <c r="BW55" s="30"/>
      <c r="BX55" s="30"/>
      <c r="BY55" s="30"/>
      <c r="BZ55" s="30"/>
      <c r="CA55" s="30"/>
      <c r="CB55" s="30"/>
      <c r="CC55" s="30"/>
      <c r="CD55" s="30"/>
      <c r="CE55" s="30"/>
      <c r="CF55" s="30"/>
      <c r="CG55" s="30"/>
    </row>
    <row r="56" spans="1:85" x14ac:dyDescent="0.25">
      <c r="B56" s="30"/>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30"/>
      <c r="BS56" s="30"/>
      <c r="BT56" s="30"/>
      <c r="BU56" s="30"/>
      <c r="BV56" s="30"/>
      <c r="BW56" s="30"/>
      <c r="BX56" s="30"/>
      <c r="BY56" s="30"/>
      <c r="BZ56" s="30"/>
      <c r="CA56" s="30"/>
      <c r="CB56" s="30"/>
      <c r="CC56" s="30"/>
      <c r="CD56" s="30"/>
      <c r="CE56" s="30"/>
      <c r="CF56" s="30"/>
      <c r="CG56" s="30"/>
    </row>
    <row r="57" spans="1:85" x14ac:dyDescent="0.25">
      <c r="B57" s="30"/>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0"/>
      <c r="AX57" s="30"/>
      <c r="AY57" s="30"/>
      <c r="AZ57" s="30"/>
      <c r="BA57" s="30"/>
      <c r="BB57" s="30"/>
      <c r="BC57" s="30"/>
      <c r="BD57" s="30"/>
      <c r="BE57" s="30"/>
      <c r="BF57" s="30"/>
      <c r="BG57" s="30"/>
      <c r="BH57" s="30"/>
      <c r="BI57" s="30"/>
      <c r="BJ57" s="30"/>
      <c r="BK57" s="30"/>
      <c r="BL57" s="30"/>
      <c r="BM57" s="30"/>
      <c r="BN57" s="30"/>
      <c r="BO57" s="30"/>
      <c r="BP57" s="30"/>
      <c r="BQ57" s="30"/>
      <c r="BR57" s="30"/>
      <c r="BS57" s="30"/>
      <c r="BT57" s="30"/>
      <c r="BU57" s="30"/>
      <c r="BV57" s="30"/>
      <c r="BW57" s="30"/>
      <c r="BX57" s="30"/>
      <c r="BY57" s="30"/>
      <c r="BZ57" s="30"/>
      <c r="CA57" s="30"/>
      <c r="CB57" s="30"/>
      <c r="CC57" s="30"/>
      <c r="CD57" s="30"/>
      <c r="CE57" s="30"/>
      <c r="CF57" s="30"/>
      <c r="CG57" s="30"/>
    </row>
    <row r="58" spans="1:85" x14ac:dyDescent="0.25">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c r="BH58" s="30"/>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c r="CG58" s="30"/>
    </row>
  </sheetData>
  <sheetProtection password="B2A2" sheet="1" objects="1" scenarios="1"/>
  <mergeCells count="24">
    <mergeCell ref="B49:M49"/>
    <mergeCell ref="N49:Y49"/>
    <mergeCell ref="Z49:AK49"/>
    <mergeCell ref="A6:E6"/>
    <mergeCell ref="A9:R9"/>
    <mergeCell ref="A10:R10"/>
    <mergeCell ref="A20:R20"/>
    <mergeCell ref="A21:R21"/>
    <mergeCell ref="A31:R31"/>
    <mergeCell ref="A32:R32"/>
    <mergeCell ref="A48:R48"/>
    <mergeCell ref="A42:R47"/>
    <mergeCell ref="Q11:Q16"/>
    <mergeCell ref="R33:R40"/>
    <mergeCell ref="Q33:Q38"/>
    <mergeCell ref="O33:O37"/>
    <mergeCell ref="P33:P37"/>
    <mergeCell ref="R11:R18"/>
    <mergeCell ref="O11:O15"/>
    <mergeCell ref="P11:P15"/>
    <mergeCell ref="O22:O26"/>
    <mergeCell ref="P22:P26"/>
    <mergeCell ref="Q22:Q27"/>
    <mergeCell ref="R22:R2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61"/>
  <sheetViews>
    <sheetView zoomScale="70" zoomScaleNormal="70" workbookViewId="0">
      <selection activeCell="AR8" sqref="AR8"/>
    </sheetView>
  </sheetViews>
  <sheetFormatPr defaultRowHeight="15" x14ac:dyDescent="0.25"/>
  <cols>
    <col min="1" max="1" width="80.140625" bestFit="1" customWidth="1"/>
    <col min="2" max="3" width="23.7109375" customWidth="1"/>
    <col min="4" max="4" width="16.5703125" bestFit="1" customWidth="1"/>
    <col min="5" max="5" width="36.5703125" customWidth="1"/>
    <col min="6" max="9" width="16.5703125" bestFit="1" customWidth="1"/>
    <col min="10" max="10" width="16.5703125" customWidth="1"/>
    <col min="11" max="13" width="16.5703125" bestFit="1" customWidth="1"/>
    <col min="14" max="14" width="14.42578125" bestFit="1" customWidth="1"/>
    <col min="15" max="15" width="27.28515625" customWidth="1"/>
    <col min="16" max="16" width="25" customWidth="1"/>
    <col min="17" max="17" width="34.7109375" bestFit="1" customWidth="1"/>
    <col min="18" max="18" width="27.140625" customWidth="1"/>
    <col min="19" max="37" width="10.140625" bestFit="1" customWidth="1"/>
  </cols>
  <sheetData>
    <row r="1" spans="1:70" s="58" customFormat="1" ht="126" customHeight="1" x14ac:dyDescent="0.25">
      <c r="A1" s="128"/>
      <c r="B1" s="129"/>
      <c r="C1" s="129"/>
      <c r="D1" s="129"/>
      <c r="E1" s="129" t="s">
        <v>38</v>
      </c>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row>
    <row r="2" spans="1:70" ht="15.75" x14ac:dyDescent="0.25">
      <c r="A2" s="18"/>
      <c r="B2" s="24" t="s">
        <v>19</v>
      </c>
      <c r="C2" s="24" t="s">
        <v>20</v>
      </c>
      <c r="D2" s="24" t="s">
        <v>21</v>
      </c>
      <c r="E2" s="24" t="s">
        <v>6</v>
      </c>
      <c r="F2" s="19"/>
      <c r="G2" s="36"/>
      <c r="H2" s="36"/>
      <c r="I2" s="37"/>
      <c r="J2" s="37"/>
      <c r="K2" s="37"/>
      <c r="L2" s="37"/>
      <c r="M2" s="37"/>
      <c r="N2" s="20"/>
      <c r="O2" s="38"/>
      <c r="P2" s="32"/>
      <c r="Q2" s="33"/>
      <c r="R2" s="33"/>
    </row>
    <row r="3" spans="1:70" ht="45" x14ac:dyDescent="0.25">
      <c r="A3" s="26" t="s">
        <v>5</v>
      </c>
      <c r="B3" s="45">
        <f>'Start- Inputs and Assumptions'!B9</f>
        <v>100000</v>
      </c>
      <c r="C3" s="45">
        <f>'Start- Inputs and Assumptions'!C9</f>
        <v>115000</v>
      </c>
      <c r="D3" s="45">
        <f>'Start- Inputs and Assumptions'!D9</f>
        <v>150000</v>
      </c>
      <c r="E3" s="27" t="str">
        <f>'Start- Inputs and Assumptions'!E9</f>
        <v>Assumes all new patients in the previous year, become stable patients in year 2 and year 3</v>
      </c>
      <c r="F3" s="19"/>
      <c r="G3" s="36"/>
      <c r="H3" s="36"/>
      <c r="I3" s="37"/>
      <c r="J3" s="37"/>
      <c r="K3" s="37"/>
      <c r="L3" s="37"/>
      <c r="M3" s="37"/>
      <c r="N3" s="20"/>
      <c r="O3" s="38"/>
      <c r="P3" s="39"/>
      <c r="Q3" s="40"/>
      <c r="R3" s="40"/>
    </row>
    <row r="4" spans="1:70" ht="60" x14ac:dyDescent="0.25">
      <c r="A4" s="26" t="s">
        <v>25</v>
      </c>
      <c r="B4" s="45">
        <f>'Start- Inputs and Assumptions'!B10</f>
        <v>15000</v>
      </c>
      <c r="C4" s="45">
        <f>'Start- Inputs and Assumptions'!C10</f>
        <v>35000</v>
      </c>
      <c r="D4" s="45">
        <f>'Start- Inputs and Assumptions'!D10</f>
        <v>12000</v>
      </c>
      <c r="E4" s="27" t="str">
        <f>'Start- Inputs and Assumptions'!E10</f>
        <v>All new patients predicted to be identified as positive in the next year, and will be enrolled on to ART</v>
      </c>
      <c r="F4" s="19"/>
      <c r="G4" s="36"/>
      <c r="H4" s="36"/>
      <c r="I4" s="37"/>
      <c r="J4" s="37"/>
      <c r="K4" s="37"/>
      <c r="L4" s="37"/>
      <c r="M4" s="37"/>
      <c r="N4" s="20"/>
      <c r="O4" s="38"/>
      <c r="P4" s="39"/>
      <c r="Q4" s="40"/>
      <c r="R4" s="40"/>
    </row>
    <row r="5" spans="1:70" ht="91.5" customHeight="1" x14ac:dyDescent="0.25">
      <c r="A5" s="50" t="s">
        <v>40</v>
      </c>
      <c r="B5" s="42">
        <f>'Start- Inputs and Assumptions'!B11</f>
        <v>1250</v>
      </c>
      <c r="C5" s="42">
        <f>'Start- Inputs and Assumptions'!C11</f>
        <v>2916.6666666666665</v>
      </c>
      <c r="D5" s="42">
        <f>'Start- Inputs and Assumptions'!D11</f>
        <v>1000</v>
      </c>
      <c r="E5" s="27" t="str">
        <f>'Start- Inputs and Assumptions'!E11</f>
        <v>Total Number of New Patients Divided by 12</v>
      </c>
      <c r="F5" s="31"/>
      <c r="G5" s="23"/>
      <c r="H5" s="23"/>
      <c r="I5" s="23"/>
      <c r="J5" s="23"/>
      <c r="K5" s="23"/>
      <c r="L5" s="23"/>
      <c r="M5" s="23"/>
      <c r="N5" s="23"/>
      <c r="O5" s="30"/>
      <c r="P5" s="30"/>
      <c r="Q5" s="30"/>
      <c r="R5" s="30"/>
      <c r="S5" s="30"/>
      <c r="T5" s="30"/>
      <c r="U5" s="30"/>
      <c r="V5" s="30"/>
      <c r="W5" s="30"/>
      <c r="X5" s="30"/>
      <c r="Y5" s="30"/>
      <c r="Z5" s="30"/>
      <c r="AA5" s="30"/>
      <c r="AB5" s="30"/>
      <c r="AC5" s="30"/>
      <c r="AD5" s="30"/>
      <c r="AE5" s="30"/>
      <c r="AF5" s="30"/>
      <c r="AG5" s="30"/>
      <c r="AH5" s="30"/>
      <c r="AI5" s="30"/>
      <c r="AJ5" s="30"/>
      <c r="AK5" s="30"/>
      <c r="AL5" s="30"/>
      <c r="AM5" s="30"/>
      <c r="AN5" s="30"/>
    </row>
    <row r="6" spans="1:70" x14ac:dyDescent="0.25">
      <c r="A6" s="216"/>
      <c r="B6" s="217"/>
      <c r="C6" s="217"/>
      <c r="D6" s="259"/>
      <c r="E6" s="260"/>
      <c r="S6" s="30"/>
      <c r="T6" s="30"/>
      <c r="U6" s="30"/>
      <c r="V6" s="30"/>
      <c r="W6" s="30"/>
      <c r="X6" s="30"/>
      <c r="Y6" s="30"/>
      <c r="Z6" s="30"/>
      <c r="AA6" s="30"/>
      <c r="AB6" s="30"/>
      <c r="AC6" s="30"/>
      <c r="AD6" s="30"/>
      <c r="AE6" s="30"/>
      <c r="AF6" s="30"/>
      <c r="AG6" s="30"/>
      <c r="AH6" s="30"/>
      <c r="AI6" s="30"/>
      <c r="AJ6" s="30"/>
      <c r="AK6" s="30"/>
      <c r="AL6" s="30"/>
      <c r="AM6" s="30"/>
      <c r="AN6" s="30"/>
    </row>
    <row r="7" spans="1:70" ht="45" x14ac:dyDescent="0.25">
      <c r="A7" s="1"/>
      <c r="B7" s="3" t="s">
        <v>51</v>
      </c>
      <c r="C7" s="25" t="s">
        <v>6</v>
      </c>
      <c r="D7" s="17"/>
      <c r="E7" s="17"/>
      <c r="F7" s="17"/>
      <c r="G7" s="17"/>
      <c r="H7" s="17"/>
      <c r="I7" s="17"/>
      <c r="J7" s="17"/>
      <c r="K7" s="17"/>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30"/>
      <c r="AM7" s="30"/>
      <c r="AN7" s="30"/>
    </row>
    <row r="8" spans="1:70" ht="75" x14ac:dyDescent="0.25">
      <c r="A8" s="69" t="s">
        <v>0</v>
      </c>
      <c r="B8" s="122">
        <f>B3/6</f>
        <v>16666.666666666668</v>
      </c>
      <c r="C8" s="51" t="s">
        <v>32</v>
      </c>
      <c r="D8" s="17"/>
      <c r="E8" s="17"/>
      <c r="F8" s="17"/>
      <c r="G8" s="17"/>
      <c r="H8" s="17"/>
      <c r="I8" s="17"/>
      <c r="J8" s="17"/>
      <c r="K8" s="17"/>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30"/>
      <c r="AM8" s="30"/>
      <c r="AN8" s="30"/>
    </row>
    <row r="9" spans="1:70" x14ac:dyDescent="0.25">
      <c r="A9" s="222"/>
      <c r="B9" s="222"/>
      <c r="C9" s="222"/>
      <c r="D9" s="222"/>
      <c r="E9" s="222"/>
      <c r="F9" s="222"/>
      <c r="G9" s="222"/>
      <c r="H9" s="222"/>
      <c r="I9" s="222"/>
      <c r="J9" s="222"/>
      <c r="K9" s="222"/>
      <c r="L9" s="222"/>
      <c r="M9" s="222"/>
      <c r="N9" s="222"/>
      <c r="O9" s="222"/>
      <c r="P9" s="222"/>
      <c r="Q9" s="222"/>
      <c r="R9" s="222"/>
      <c r="S9" s="61"/>
      <c r="T9" s="61"/>
      <c r="U9" s="61"/>
      <c r="V9" s="61"/>
      <c r="W9" s="61"/>
      <c r="X9" s="61"/>
      <c r="Y9" s="61"/>
      <c r="Z9" s="61"/>
      <c r="AA9" s="61"/>
      <c r="AB9" s="61"/>
      <c r="AC9" s="61"/>
      <c r="AD9" s="61"/>
      <c r="AE9" s="61"/>
      <c r="AF9" s="61"/>
      <c r="AG9" s="61"/>
      <c r="AH9" s="61"/>
      <c r="AI9" s="61"/>
      <c r="AJ9" s="61"/>
      <c r="AK9" s="61"/>
      <c r="AL9" s="30"/>
      <c r="AM9" s="30"/>
      <c r="AN9" s="30"/>
    </row>
    <row r="10" spans="1:70" ht="15.75" thickBot="1" x14ac:dyDescent="0.3">
      <c r="A10" s="239" t="s">
        <v>52</v>
      </c>
      <c r="B10" s="240"/>
      <c r="C10" s="240"/>
      <c r="D10" s="240"/>
      <c r="E10" s="240"/>
      <c r="F10" s="240"/>
      <c r="G10" s="240"/>
      <c r="H10" s="241"/>
      <c r="I10" s="241"/>
      <c r="J10" s="241"/>
      <c r="K10" s="241"/>
      <c r="L10" s="241"/>
      <c r="M10" s="241"/>
      <c r="N10" s="241"/>
      <c r="O10" s="241"/>
      <c r="P10" s="241"/>
      <c r="Q10" s="241"/>
      <c r="R10" s="242"/>
      <c r="S10" s="61"/>
      <c r="T10" s="61"/>
      <c r="U10" s="61"/>
      <c r="V10" s="61"/>
      <c r="W10" s="61"/>
      <c r="X10" s="61"/>
      <c r="Y10" s="61"/>
      <c r="Z10" s="61"/>
      <c r="AA10" s="61"/>
      <c r="AB10" s="61"/>
      <c r="AC10" s="61"/>
      <c r="AD10" s="61"/>
      <c r="AE10" s="61"/>
      <c r="AF10" s="61"/>
      <c r="AG10" s="61"/>
      <c r="AH10" s="61"/>
      <c r="AI10" s="61"/>
      <c r="AJ10" s="61"/>
      <c r="AK10" s="61"/>
      <c r="AL10" s="30"/>
      <c r="AM10" s="30"/>
      <c r="AN10" s="30"/>
    </row>
    <row r="11" spans="1:70" ht="178.5" customHeight="1" x14ac:dyDescent="0.25">
      <c r="A11" s="158"/>
      <c r="B11" s="159" t="s">
        <v>7</v>
      </c>
      <c r="C11" s="148" t="s">
        <v>8</v>
      </c>
      <c r="D11" s="148" t="s">
        <v>9</v>
      </c>
      <c r="E11" s="148" t="s">
        <v>10</v>
      </c>
      <c r="F11" s="148" t="s">
        <v>11</v>
      </c>
      <c r="G11" s="149" t="s">
        <v>12</v>
      </c>
      <c r="H11" s="150" t="s">
        <v>13</v>
      </c>
      <c r="I11" s="70" t="s">
        <v>14</v>
      </c>
      <c r="J11" s="70" t="s">
        <v>15</v>
      </c>
      <c r="K11" s="70" t="s">
        <v>16</v>
      </c>
      <c r="L11" s="70" t="s">
        <v>17</v>
      </c>
      <c r="M11" s="70" t="s">
        <v>18</v>
      </c>
      <c r="N11" s="71" t="s">
        <v>1</v>
      </c>
      <c r="O11" s="229" t="s">
        <v>63</v>
      </c>
      <c r="P11" s="229" t="s">
        <v>62</v>
      </c>
      <c r="Q11" s="232" t="s">
        <v>58</v>
      </c>
      <c r="R11" s="235" t="s">
        <v>64</v>
      </c>
      <c r="S11" s="61"/>
      <c r="T11" s="61"/>
      <c r="U11" s="61"/>
      <c r="V11" s="61"/>
      <c r="W11" s="61"/>
      <c r="X11" s="61"/>
      <c r="Y11" s="61"/>
      <c r="Z11" s="61"/>
      <c r="AA11" s="61"/>
      <c r="AB11" s="61"/>
      <c r="AC11" s="61"/>
      <c r="AD11" s="61"/>
      <c r="AE11" s="61"/>
      <c r="AF11" s="61"/>
      <c r="AG11" s="61"/>
      <c r="AH11" s="61"/>
      <c r="AI11" s="61"/>
      <c r="AJ11" s="61"/>
      <c r="AK11" s="61"/>
      <c r="AL11" s="30"/>
      <c r="AM11" s="30"/>
      <c r="AN11" s="30"/>
    </row>
    <row r="12" spans="1:70" x14ac:dyDescent="0.25">
      <c r="A12" s="138" t="s">
        <v>2</v>
      </c>
      <c r="B12" s="152">
        <f>$B$8*6</f>
        <v>100000</v>
      </c>
      <c r="C12" s="15"/>
      <c r="D12" s="15"/>
      <c r="E12" s="15"/>
      <c r="F12" s="15"/>
      <c r="G12" s="151"/>
      <c r="H12" s="152">
        <f>$B$8*6</f>
        <v>100000</v>
      </c>
      <c r="I12" s="5"/>
      <c r="J12" s="5"/>
      <c r="K12" s="5"/>
      <c r="L12" s="15"/>
      <c r="M12" s="5"/>
      <c r="N12" s="6">
        <f t="shared" ref="N12:N19" si="0">SUM(B12:M12)</f>
        <v>200000</v>
      </c>
      <c r="O12" s="230"/>
      <c r="P12" s="230"/>
      <c r="Q12" s="233"/>
      <c r="R12" s="236"/>
      <c r="S12" s="61"/>
      <c r="T12" s="61"/>
      <c r="U12" s="61"/>
      <c r="V12" s="61"/>
      <c r="W12" s="61"/>
      <c r="X12" s="61"/>
      <c r="Y12" s="61"/>
      <c r="Z12" s="61"/>
      <c r="AA12" s="61"/>
      <c r="AB12" s="61"/>
      <c r="AC12" s="61"/>
      <c r="AD12" s="61"/>
      <c r="AE12" s="61"/>
      <c r="AF12" s="61"/>
      <c r="AG12" s="61"/>
      <c r="AH12" s="61"/>
      <c r="AI12" s="61"/>
      <c r="AJ12" s="61"/>
      <c r="AK12" s="61"/>
      <c r="AL12" s="30"/>
      <c r="AM12" s="30"/>
      <c r="AN12" s="30"/>
    </row>
    <row r="13" spans="1:70" x14ac:dyDescent="0.25">
      <c r="A13" s="138" t="s">
        <v>3</v>
      </c>
      <c r="B13" s="152">
        <f>$B$8</f>
        <v>16666.666666666668</v>
      </c>
      <c r="C13" s="15">
        <f>$B$8*6</f>
        <v>100000</v>
      </c>
      <c r="D13" s="15"/>
      <c r="E13" s="6"/>
      <c r="F13" s="8"/>
      <c r="G13" s="171"/>
      <c r="H13" s="164"/>
      <c r="I13" s="15">
        <f>$B$8*6</f>
        <v>100000</v>
      </c>
      <c r="J13" s="8"/>
      <c r="K13" s="8"/>
      <c r="L13" s="8"/>
      <c r="M13" s="15"/>
      <c r="N13" s="6">
        <f t="shared" si="0"/>
        <v>216666.66666666669</v>
      </c>
      <c r="O13" s="230"/>
      <c r="P13" s="230"/>
      <c r="Q13" s="233"/>
      <c r="R13" s="236"/>
      <c r="S13" s="61"/>
      <c r="T13" s="61"/>
      <c r="U13" s="61"/>
      <c r="V13" s="61"/>
      <c r="W13" s="61"/>
      <c r="X13" s="61"/>
      <c r="Y13" s="61"/>
      <c r="Z13" s="61"/>
      <c r="AA13" s="61"/>
      <c r="AB13" s="61"/>
      <c r="AC13" s="61"/>
      <c r="AD13" s="61"/>
      <c r="AE13" s="61"/>
      <c r="AF13" s="61"/>
      <c r="AG13" s="61"/>
      <c r="AH13" s="61"/>
      <c r="AI13" s="61"/>
      <c r="AJ13" s="61"/>
      <c r="AK13" s="61"/>
      <c r="AL13" s="30"/>
      <c r="AM13" s="30"/>
      <c r="AN13" s="30"/>
    </row>
    <row r="14" spans="1:70" x14ac:dyDescent="0.25">
      <c r="A14" s="138" t="s">
        <v>4</v>
      </c>
      <c r="B14" s="152">
        <f t="shared" ref="B14:F17" si="1">$B$8</f>
        <v>16666.666666666668</v>
      </c>
      <c r="C14" s="15">
        <f t="shared" si="1"/>
        <v>16666.666666666668</v>
      </c>
      <c r="D14" s="15">
        <f>$B$8*6</f>
        <v>100000</v>
      </c>
      <c r="E14" s="15"/>
      <c r="F14" s="8"/>
      <c r="G14" s="172"/>
      <c r="H14" s="168"/>
      <c r="I14" s="15"/>
      <c r="J14" s="15">
        <f>$B$8*6</f>
        <v>100000</v>
      </c>
      <c r="K14" s="8"/>
      <c r="L14" s="8"/>
      <c r="M14" s="8"/>
      <c r="N14" s="6">
        <f t="shared" si="0"/>
        <v>233333.33333333334</v>
      </c>
      <c r="O14" s="230"/>
      <c r="P14" s="230"/>
      <c r="Q14" s="233"/>
      <c r="R14" s="236"/>
      <c r="S14" s="61"/>
      <c r="T14" s="61"/>
      <c r="U14" s="61"/>
      <c r="V14" s="61"/>
      <c r="W14" s="61"/>
      <c r="X14" s="61"/>
      <c r="Y14" s="61"/>
      <c r="Z14" s="61"/>
      <c r="AA14" s="61"/>
      <c r="AB14" s="61"/>
      <c r="AC14" s="61"/>
      <c r="AD14" s="61"/>
      <c r="AE14" s="61"/>
      <c r="AF14" s="61"/>
      <c r="AG14" s="61"/>
      <c r="AH14" s="61"/>
      <c r="AI14" s="61"/>
      <c r="AJ14" s="61"/>
      <c r="AK14" s="61"/>
      <c r="AL14" s="30"/>
      <c r="AM14" s="30"/>
      <c r="AN14" s="30"/>
    </row>
    <row r="15" spans="1:70" x14ac:dyDescent="0.25">
      <c r="A15" s="145" t="s">
        <v>22</v>
      </c>
      <c r="B15" s="164">
        <f t="shared" si="1"/>
        <v>16666.666666666668</v>
      </c>
      <c r="C15" s="15">
        <f t="shared" si="1"/>
        <v>16666.666666666668</v>
      </c>
      <c r="D15" s="15">
        <f t="shared" si="1"/>
        <v>16666.666666666668</v>
      </c>
      <c r="E15" s="15">
        <f>$B$8*6</f>
        <v>100000</v>
      </c>
      <c r="F15" s="8"/>
      <c r="G15" s="172"/>
      <c r="H15" s="168"/>
      <c r="I15" s="8"/>
      <c r="J15" s="15"/>
      <c r="K15" s="15">
        <f>$B$8*6</f>
        <v>100000</v>
      </c>
      <c r="L15" s="8"/>
      <c r="M15" s="8"/>
      <c r="N15" s="6">
        <f t="shared" si="0"/>
        <v>250000</v>
      </c>
      <c r="O15" s="230"/>
      <c r="P15" s="230"/>
      <c r="Q15" s="233"/>
      <c r="R15" s="236"/>
      <c r="S15" s="61"/>
      <c r="T15" s="61"/>
      <c r="U15" s="61"/>
      <c r="V15" s="61"/>
      <c r="W15" s="61"/>
      <c r="X15" s="61"/>
      <c r="Y15" s="61"/>
      <c r="Z15" s="61"/>
      <c r="AA15" s="61"/>
      <c r="AB15" s="61"/>
      <c r="AC15" s="61"/>
      <c r="AD15" s="61"/>
      <c r="AE15" s="61"/>
      <c r="AF15" s="61"/>
      <c r="AG15" s="61"/>
      <c r="AH15" s="61"/>
      <c r="AI15" s="61"/>
      <c r="AJ15" s="61"/>
      <c r="AK15" s="61"/>
      <c r="AL15" s="30"/>
      <c r="AM15" s="30"/>
      <c r="AN15" s="30"/>
    </row>
    <row r="16" spans="1:70" x14ac:dyDescent="0.25">
      <c r="A16" s="138" t="s">
        <v>23</v>
      </c>
      <c r="B16" s="152">
        <f t="shared" si="1"/>
        <v>16666.666666666668</v>
      </c>
      <c r="C16" s="15">
        <f t="shared" si="1"/>
        <v>16666.666666666668</v>
      </c>
      <c r="D16" s="15">
        <f t="shared" si="1"/>
        <v>16666.666666666668</v>
      </c>
      <c r="E16" s="15">
        <f t="shared" si="1"/>
        <v>16666.666666666668</v>
      </c>
      <c r="F16" s="15">
        <f>$B$8*6</f>
        <v>100000</v>
      </c>
      <c r="G16" s="171"/>
      <c r="H16" s="166"/>
      <c r="I16" s="8"/>
      <c r="J16" s="15"/>
      <c r="K16" s="8"/>
      <c r="L16" s="15">
        <f>$B$8*6</f>
        <v>100000</v>
      </c>
      <c r="M16" s="8"/>
      <c r="N16" s="6">
        <f t="shared" si="0"/>
        <v>266666.66666666669</v>
      </c>
      <c r="O16" s="230"/>
      <c r="P16" s="230"/>
      <c r="Q16" s="233"/>
      <c r="R16" s="236"/>
      <c r="S16" s="61"/>
      <c r="T16" s="61"/>
      <c r="U16" s="61"/>
      <c r="V16" s="61"/>
      <c r="W16" s="61"/>
      <c r="X16" s="61"/>
      <c r="Y16" s="61"/>
      <c r="Z16" s="61"/>
      <c r="AA16" s="61"/>
      <c r="AB16" s="61"/>
      <c r="AC16" s="61"/>
      <c r="AD16" s="61"/>
      <c r="AE16" s="61"/>
      <c r="AF16" s="61"/>
      <c r="AG16" s="61"/>
      <c r="AH16" s="61"/>
      <c r="AI16" s="61"/>
      <c r="AJ16" s="61"/>
      <c r="AK16" s="61"/>
      <c r="AL16" s="30"/>
      <c r="AM16" s="30"/>
      <c r="AN16" s="30"/>
    </row>
    <row r="17" spans="1:40" ht="49.5" customHeight="1" thickBot="1" x14ac:dyDescent="0.3">
      <c r="A17" s="138" t="s">
        <v>53</v>
      </c>
      <c r="B17" s="170">
        <f t="shared" si="1"/>
        <v>16666.666666666668</v>
      </c>
      <c r="C17" s="174">
        <f t="shared" si="1"/>
        <v>16666.666666666668</v>
      </c>
      <c r="D17" s="156">
        <f t="shared" si="1"/>
        <v>16666.666666666668</v>
      </c>
      <c r="E17" s="156">
        <f t="shared" si="1"/>
        <v>16666.666666666668</v>
      </c>
      <c r="F17" s="156">
        <f t="shared" si="1"/>
        <v>16666.666666666668</v>
      </c>
      <c r="G17" s="169">
        <f>$B$8*6</f>
        <v>100000</v>
      </c>
      <c r="H17" s="168"/>
      <c r="I17" s="8"/>
      <c r="J17" s="8"/>
      <c r="K17" s="15"/>
      <c r="L17" s="8"/>
      <c r="M17" s="15">
        <f>$B$8*6</f>
        <v>100000</v>
      </c>
      <c r="N17" s="6">
        <f t="shared" si="0"/>
        <v>283333.33333333337</v>
      </c>
      <c r="O17" s="231"/>
      <c r="P17" s="231"/>
      <c r="Q17" s="233"/>
      <c r="R17" s="236"/>
      <c r="S17" s="61"/>
      <c r="T17" s="61"/>
      <c r="U17" s="61"/>
      <c r="V17" s="61"/>
      <c r="W17" s="61"/>
      <c r="X17" s="61"/>
      <c r="Y17" s="61"/>
      <c r="Z17" s="61"/>
      <c r="AA17" s="61"/>
      <c r="AB17" s="61"/>
      <c r="AC17" s="61"/>
      <c r="AD17" s="61"/>
      <c r="AE17" s="61"/>
      <c r="AF17" s="61"/>
      <c r="AG17" s="61"/>
      <c r="AH17" s="61"/>
      <c r="AI17" s="61"/>
      <c r="AJ17" s="61"/>
      <c r="AK17" s="61"/>
      <c r="AL17" s="30"/>
      <c r="AM17" s="30"/>
      <c r="AN17" s="30"/>
    </row>
    <row r="18" spans="1:40" x14ac:dyDescent="0.25">
      <c r="A18" s="80" t="s">
        <v>59</v>
      </c>
      <c r="B18" s="155">
        <f>SUM(B12:B17)</f>
        <v>183333.33333333331</v>
      </c>
      <c r="C18" s="173">
        <f>SUM(C12:C17)</f>
        <v>166666.66666666666</v>
      </c>
      <c r="D18" s="155">
        <f t="shared" ref="D18:M18" si="2">SUM(D12:D17)</f>
        <v>150000</v>
      </c>
      <c r="E18" s="155">
        <f t="shared" si="2"/>
        <v>133333.33333333334</v>
      </c>
      <c r="F18" s="155">
        <f t="shared" si="2"/>
        <v>116666.66666666667</v>
      </c>
      <c r="G18" s="155">
        <f t="shared" si="2"/>
        <v>100000</v>
      </c>
      <c r="H18" s="72">
        <f t="shared" si="2"/>
        <v>100000</v>
      </c>
      <c r="I18" s="72">
        <f t="shared" si="2"/>
        <v>100000</v>
      </c>
      <c r="J18" s="72">
        <f t="shared" si="2"/>
        <v>100000</v>
      </c>
      <c r="K18" s="72">
        <f t="shared" si="2"/>
        <v>100000</v>
      </c>
      <c r="L18" s="72">
        <f t="shared" si="2"/>
        <v>100000</v>
      </c>
      <c r="M18" s="72">
        <f t="shared" si="2"/>
        <v>100000</v>
      </c>
      <c r="N18" s="6">
        <f t="shared" si="0"/>
        <v>1450000</v>
      </c>
      <c r="O18" s="74">
        <f>SUM(N18-(B3*12))</f>
        <v>250000</v>
      </c>
      <c r="P18" s="75">
        <f>O18/B12</f>
        <v>2.5</v>
      </c>
      <c r="Q18" s="234"/>
      <c r="R18" s="236"/>
      <c r="S18" s="61"/>
      <c r="T18" s="61"/>
      <c r="U18" s="61"/>
      <c r="V18" s="61"/>
      <c r="W18" s="61"/>
      <c r="X18" s="61"/>
      <c r="Y18" s="61"/>
      <c r="Z18" s="61"/>
      <c r="AA18" s="61"/>
      <c r="AB18" s="61"/>
      <c r="AC18" s="61"/>
      <c r="AD18" s="61"/>
      <c r="AE18" s="61"/>
      <c r="AF18" s="61"/>
      <c r="AG18" s="61"/>
      <c r="AH18" s="61"/>
      <c r="AI18" s="61"/>
      <c r="AJ18" s="61"/>
      <c r="AK18" s="61"/>
      <c r="AL18" s="30"/>
      <c r="AM18" s="30"/>
      <c r="AN18" s="30"/>
    </row>
    <row r="19" spans="1:40" ht="31.5" customHeight="1" x14ac:dyDescent="0.25">
      <c r="A19" s="81" t="s">
        <v>59</v>
      </c>
      <c r="B19" s="77">
        <f>$B$5</f>
        <v>1250</v>
      </c>
      <c r="C19" s="77">
        <f>$B$5*2</f>
        <v>2500</v>
      </c>
      <c r="D19" s="77">
        <f>$B$5*3</f>
        <v>3750</v>
      </c>
      <c r="E19" s="77">
        <f>$B$5*4</f>
        <v>5000</v>
      </c>
      <c r="F19" s="77">
        <f>$B$5*5</f>
        <v>6250</v>
      </c>
      <c r="G19" s="77">
        <f>$B$5*6</f>
        <v>7500</v>
      </c>
      <c r="H19" s="77">
        <f>$B$5*7</f>
        <v>8750</v>
      </c>
      <c r="I19" s="77">
        <f>$B$5*8</f>
        <v>10000</v>
      </c>
      <c r="J19" s="77">
        <f>$B$5*9</f>
        <v>11250</v>
      </c>
      <c r="K19" s="77">
        <f>$B$5*10</f>
        <v>12500</v>
      </c>
      <c r="L19" s="77">
        <f>$B$5*11</f>
        <v>13750</v>
      </c>
      <c r="M19" s="77">
        <f>$B$5*12</f>
        <v>15000</v>
      </c>
      <c r="N19" s="34">
        <f t="shared" si="0"/>
        <v>97500</v>
      </c>
      <c r="O19" s="9"/>
      <c r="P19" s="10"/>
      <c r="Q19" s="9">
        <f>N19</f>
        <v>97500</v>
      </c>
      <c r="R19" s="236"/>
      <c r="S19" s="61"/>
      <c r="T19" s="61"/>
      <c r="U19" s="61"/>
      <c r="V19" s="61"/>
      <c r="W19" s="61"/>
      <c r="X19" s="61"/>
      <c r="Y19" s="61"/>
      <c r="Z19" s="61"/>
      <c r="AA19" s="61"/>
      <c r="AB19" s="61"/>
      <c r="AC19" s="61"/>
      <c r="AD19" s="61"/>
      <c r="AE19" s="61"/>
      <c r="AF19" s="61"/>
      <c r="AG19" s="61"/>
      <c r="AH19" s="61"/>
      <c r="AI19" s="61"/>
      <c r="AJ19" s="61"/>
      <c r="AK19" s="61"/>
      <c r="AL19" s="30"/>
      <c r="AM19" s="30"/>
      <c r="AN19" s="30"/>
    </row>
    <row r="20" spans="1:40" ht="30" customHeight="1" x14ac:dyDescent="0.25">
      <c r="A20" s="81" t="s">
        <v>60</v>
      </c>
      <c r="B20" s="76" t="s">
        <v>24</v>
      </c>
      <c r="C20" s="76" t="s">
        <v>24</v>
      </c>
      <c r="D20" s="76" t="s">
        <v>24</v>
      </c>
      <c r="E20" s="76" t="s">
        <v>24</v>
      </c>
      <c r="F20" s="76" t="s">
        <v>24</v>
      </c>
      <c r="G20" s="76" t="s">
        <v>24</v>
      </c>
      <c r="H20" s="76" t="s">
        <v>24</v>
      </c>
      <c r="I20" s="76" t="s">
        <v>24</v>
      </c>
      <c r="J20" s="76" t="s">
        <v>24</v>
      </c>
      <c r="K20" s="76" t="s">
        <v>24</v>
      </c>
      <c r="L20" s="76" t="s">
        <v>24</v>
      </c>
      <c r="M20" s="76" t="s">
        <v>24</v>
      </c>
      <c r="N20" s="76" t="s">
        <v>24</v>
      </c>
      <c r="O20" s="9"/>
      <c r="P20" s="10"/>
      <c r="Q20" s="9"/>
      <c r="R20" s="237"/>
      <c r="S20" s="61"/>
      <c r="T20" s="61"/>
      <c r="U20" s="61"/>
      <c r="V20" s="61"/>
      <c r="W20" s="61"/>
      <c r="X20" s="61"/>
      <c r="Y20" s="61"/>
      <c r="Z20" s="61"/>
      <c r="AA20" s="61"/>
      <c r="AB20" s="61"/>
      <c r="AC20" s="61"/>
      <c r="AD20" s="61"/>
      <c r="AE20" s="61"/>
      <c r="AF20" s="61"/>
      <c r="AG20" s="61"/>
      <c r="AH20" s="61"/>
      <c r="AI20" s="61"/>
      <c r="AJ20" s="61"/>
      <c r="AK20" s="61"/>
      <c r="AL20" s="30"/>
      <c r="AM20" s="30"/>
      <c r="AN20" s="30"/>
    </row>
    <row r="21" spans="1:40" x14ac:dyDescent="0.25">
      <c r="A21" s="82" t="s">
        <v>60</v>
      </c>
      <c r="B21" s="11">
        <f t="shared" ref="B21:M21" si="3">SUM(B18:B19)</f>
        <v>184583.33333333331</v>
      </c>
      <c r="C21" s="11">
        <f t="shared" si="3"/>
        <v>169166.66666666666</v>
      </c>
      <c r="D21" s="11">
        <f t="shared" si="3"/>
        <v>153750</v>
      </c>
      <c r="E21" s="11">
        <f t="shared" si="3"/>
        <v>138333.33333333334</v>
      </c>
      <c r="F21" s="11">
        <f t="shared" si="3"/>
        <v>122916.66666666667</v>
      </c>
      <c r="G21" s="11">
        <f t="shared" si="3"/>
        <v>107500</v>
      </c>
      <c r="H21" s="11">
        <f t="shared" si="3"/>
        <v>108750</v>
      </c>
      <c r="I21" s="11">
        <f t="shared" si="3"/>
        <v>110000</v>
      </c>
      <c r="J21" s="11">
        <f t="shared" si="3"/>
        <v>111250</v>
      </c>
      <c r="K21" s="11">
        <f t="shared" si="3"/>
        <v>112500</v>
      </c>
      <c r="L21" s="11">
        <f t="shared" si="3"/>
        <v>113750</v>
      </c>
      <c r="M21" s="11">
        <f t="shared" si="3"/>
        <v>115000</v>
      </c>
      <c r="N21" s="11">
        <f>SUM(N18:N20)</f>
        <v>1547500</v>
      </c>
      <c r="O21" s="11"/>
      <c r="P21" s="11"/>
      <c r="Q21" s="11">
        <f t="shared" ref="Q21" si="4">SUM(Q18:Q20)</f>
        <v>97500</v>
      </c>
      <c r="R21" s="41">
        <f>(O18+Q19)/B12</f>
        <v>3.4750000000000001</v>
      </c>
      <c r="S21" s="61"/>
      <c r="T21" s="61"/>
      <c r="U21" s="61"/>
      <c r="V21" s="61"/>
      <c r="W21" s="61"/>
      <c r="X21" s="61"/>
      <c r="Y21" s="61"/>
      <c r="Z21" s="61"/>
      <c r="AA21" s="61"/>
      <c r="AB21" s="61"/>
      <c r="AC21" s="61"/>
      <c r="AD21" s="61"/>
      <c r="AE21" s="61"/>
      <c r="AF21" s="61"/>
      <c r="AG21" s="61"/>
      <c r="AH21" s="61"/>
      <c r="AI21" s="61"/>
      <c r="AJ21" s="61"/>
      <c r="AK21" s="61"/>
      <c r="AL21" s="30"/>
      <c r="AM21" s="30"/>
      <c r="AN21" s="30"/>
    </row>
    <row r="22" spans="1:40" x14ac:dyDescent="0.25">
      <c r="A22" s="243"/>
      <c r="B22" s="244"/>
      <c r="C22" s="244"/>
      <c r="D22" s="244"/>
      <c r="E22" s="244"/>
      <c r="F22" s="244"/>
      <c r="G22" s="244"/>
      <c r="H22" s="244"/>
      <c r="I22" s="244"/>
      <c r="J22" s="244"/>
      <c r="K22" s="244"/>
      <c r="L22" s="244"/>
      <c r="M22" s="244"/>
      <c r="N22" s="244"/>
      <c r="O22" s="244"/>
      <c r="P22" s="244"/>
      <c r="Q22" s="244"/>
      <c r="R22" s="244"/>
      <c r="S22" s="30"/>
      <c r="T22" s="30"/>
      <c r="U22" s="30"/>
      <c r="V22" s="30"/>
      <c r="W22" s="30"/>
      <c r="X22" s="30"/>
      <c r="Y22" s="30"/>
      <c r="Z22" s="30"/>
      <c r="AA22" s="30"/>
      <c r="AB22" s="30"/>
      <c r="AC22" s="30"/>
      <c r="AD22" s="30"/>
      <c r="AE22" s="30"/>
      <c r="AF22" s="30"/>
      <c r="AG22" s="30"/>
      <c r="AH22" s="30"/>
      <c r="AI22" s="30"/>
      <c r="AJ22" s="30"/>
      <c r="AK22" s="30"/>
      <c r="AL22" s="30"/>
      <c r="AM22" s="30"/>
      <c r="AN22" s="30"/>
    </row>
    <row r="23" spans="1:40" x14ac:dyDescent="0.25">
      <c r="A23" s="213" t="s">
        <v>55</v>
      </c>
      <c r="B23" s="213"/>
      <c r="C23" s="213"/>
      <c r="D23" s="213"/>
      <c r="E23" s="213"/>
      <c r="F23" s="213"/>
      <c r="G23" s="213"/>
      <c r="H23" s="213"/>
      <c r="I23" s="213"/>
      <c r="J23" s="213"/>
      <c r="K23" s="213"/>
      <c r="L23" s="213"/>
      <c r="M23" s="213"/>
      <c r="N23" s="213"/>
      <c r="O23" s="213"/>
      <c r="P23" s="213"/>
      <c r="Q23" s="213"/>
      <c r="R23" s="213"/>
      <c r="S23" s="30"/>
      <c r="T23" s="30"/>
      <c r="U23" s="30"/>
      <c r="V23" s="30"/>
      <c r="W23" s="30"/>
      <c r="X23" s="30"/>
      <c r="Y23" s="30"/>
      <c r="Z23" s="30"/>
      <c r="AA23" s="30"/>
      <c r="AB23" s="30"/>
      <c r="AC23" s="30"/>
      <c r="AD23" s="30"/>
      <c r="AE23" s="30"/>
      <c r="AF23" s="30"/>
      <c r="AG23" s="30"/>
      <c r="AH23" s="30"/>
      <c r="AI23" s="30"/>
      <c r="AJ23" s="30"/>
      <c r="AK23" s="30"/>
      <c r="AL23" s="30"/>
      <c r="AM23" s="30"/>
      <c r="AN23" s="30"/>
    </row>
    <row r="24" spans="1:40" ht="54" customHeight="1" x14ac:dyDescent="0.25">
      <c r="A24" s="4"/>
      <c r="B24" s="70" t="s">
        <v>7</v>
      </c>
      <c r="C24" s="70" t="s">
        <v>8</v>
      </c>
      <c r="D24" s="70" t="s">
        <v>9</v>
      </c>
      <c r="E24" s="70" t="s">
        <v>10</v>
      </c>
      <c r="F24" s="70" t="s">
        <v>11</v>
      </c>
      <c r="G24" s="70" t="s">
        <v>12</v>
      </c>
      <c r="H24" s="70" t="s">
        <v>13</v>
      </c>
      <c r="I24" s="70" t="s">
        <v>14</v>
      </c>
      <c r="J24" s="70" t="s">
        <v>15</v>
      </c>
      <c r="K24" s="70" t="s">
        <v>16</v>
      </c>
      <c r="L24" s="70" t="s">
        <v>17</v>
      </c>
      <c r="M24" s="70" t="s">
        <v>18</v>
      </c>
      <c r="N24" s="71" t="s">
        <v>1</v>
      </c>
      <c r="O24" s="229" t="s">
        <v>63</v>
      </c>
      <c r="P24" s="229" t="s">
        <v>62</v>
      </c>
      <c r="Q24" s="232" t="s">
        <v>58</v>
      </c>
      <c r="R24" s="235" t="s">
        <v>64</v>
      </c>
      <c r="S24" s="30"/>
      <c r="T24" s="30"/>
      <c r="U24" s="30"/>
      <c r="V24" s="30"/>
      <c r="W24" s="30"/>
      <c r="X24" s="30"/>
      <c r="Y24" s="30"/>
      <c r="Z24" s="30"/>
      <c r="AA24" s="30"/>
      <c r="AB24" s="30"/>
      <c r="AC24" s="30"/>
      <c r="AD24" s="30"/>
      <c r="AE24" s="30"/>
      <c r="AF24" s="30"/>
      <c r="AG24" s="30"/>
      <c r="AH24" s="30"/>
      <c r="AI24" s="30"/>
      <c r="AJ24" s="30"/>
      <c r="AK24" s="30"/>
      <c r="AL24" s="30"/>
      <c r="AM24" s="30"/>
      <c r="AN24" s="30"/>
    </row>
    <row r="25" spans="1:40" x14ac:dyDescent="0.25">
      <c r="A25" s="79" t="s">
        <v>2</v>
      </c>
      <c r="B25" s="88">
        <f>H12+($B$5*6)</f>
        <v>107500</v>
      </c>
      <c r="C25" s="88"/>
      <c r="D25" s="88"/>
      <c r="E25" s="88"/>
      <c r="F25" s="88"/>
      <c r="G25" s="88"/>
      <c r="H25" s="88">
        <f>B25+($B$5*6)</f>
        <v>115000</v>
      </c>
      <c r="I25" s="88"/>
      <c r="J25" s="88"/>
      <c r="K25" s="88"/>
      <c r="L25" s="88"/>
      <c r="M25" s="88"/>
      <c r="N25" s="6">
        <f t="shared" ref="N25:N33" si="5">SUM(B25:M25)</f>
        <v>222500</v>
      </c>
      <c r="O25" s="230"/>
      <c r="P25" s="230"/>
      <c r="Q25" s="233"/>
      <c r="R25" s="236"/>
      <c r="S25" s="30"/>
      <c r="T25" s="30"/>
      <c r="U25" s="30"/>
      <c r="V25" s="30"/>
      <c r="W25" s="30"/>
      <c r="X25" s="30"/>
      <c r="Y25" s="30"/>
      <c r="Z25" s="30"/>
      <c r="AA25" s="30"/>
      <c r="AB25" s="30"/>
      <c r="AC25" s="30"/>
      <c r="AD25" s="30"/>
      <c r="AE25" s="30"/>
      <c r="AF25" s="30"/>
      <c r="AG25" s="30"/>
      <c r="AH25" s="30"/>
      <c r="AI25" s="30"/>
      <c r="AJ25" s="30"/>
      <c r="AK25" s="30"/>
      <c r="AL25" s="30"/>
      <c r="AM25" s="30"/>
      <c r="AN25" s="30"/>
    </row>
    <row r="26" spans="1:40" x14ac:dyDescent="0.25">
      <c r="A26" s="79" t="s">
        <v>3</v>
      </c>
      <c r="B26" s="88"/>
      <c r="C26" s="88">
        <f>I13+($B$5*6)</f>
        <v>107500</v>
      </c>
      <c r="D26" s="88"/>
      <c r="E26" s="88"/>
      <c r="F26" s="88"/>
      <c r="G26" s="88"/>
      <c r="H26" s="88"/>
      <c r="I26" s="88">
        <f>C26+($B$5*6)</f>
        <v>115000</v>
      </c>
      <c r="J26" s="88"/>
      <c r="K26" s="88"/>
      <c r="L26" s="88"/>
      <c r="M26" s="88"/>
      <c r="N26" s="6">
        <f t="shared" si="5"/>
        <v>222500</v>
      </c>
      <c r="O26" s="230"/>
      <c r="P26" s="230"/>
      <c r="Q26" s="233"/>
      <c r="R26" s="236"/>
      <c r="S26" s="30"/>
      <c r="T26" s="30"/>
      <c r="U26" s="30"/>
      <c r="V26" s="30"/>
      <c r="W26" s="30"/>
      <c r="X26" s="30"/>
      <c r="Y26" s="30"/>
      <c r="Z26" s="30"/>
      <c r="AA26" s="30"/>
      <c r="AB26" s="30"/>
      <c r="AC26" s="30"/>
      <c r="AD26" s="30"/>
      <c r="AE26" s="30"/>
      <c r="AF26" s="30"/>
      <c r="AG26" s="30"/>
      <c r="AH26" s="30"/>
      <c r="AI26" s="30"/>
      <c r="AJ26" s="30"/>
      <c r="AK26" s="30"/>
      <c r="AL26" s="30"/>
      <c r="AM26" s="30"/>
      <c r="AN26" s="30"/>
    </row>
    <row r="27" spans="1:40" x14ac:dyDescent="0.25">
      <c r="A27" s="79" t="s">
        <v>4</v>
      </c>
      <c r="B27" s="88">
        <f>I14</f>
        <v>0</v>
      </c>
      <c r="C27" s="88"/>
      <c r="D27" s="88">
        <f>J14+($B$5*6)</f>
        <v>107500</v>
      </c>
      <c r="E27" s="88"/>
      <c r="F27" s="88"/>
      <c r="G27" s="88"/>
      <c r="H27" s="88"/>
      <c r="I27" s="88"/>
      <c r="J27" s="88">
        <f>D27+($B$5*6)</f>
        <v>115000</v>
      </c>
      <c r="K27" s="88"/>
      <c r="L27" s="88"/>
      <c r="M27" s="88"/>
      <c r="N27" s="6">
        <f t="shared" si="5"/>
        <v>222500</v>
      </c>
      <c r="O27" s="230"/>
      <c r="P27" s="230"/>
      <c r="Q27" s="233"/>
      <c r="R27" s="236"/>
      <c r="S27" s="30"/>
      <c r="T27" s="30"/>
      <c r="U27" s="30"/>
      <c r="V27" s="30"/>
      <c r="W27" s="30"/>
      <c r="X27" s="30"/>
      <c r="Y27" s="30"/>
      <c r="Z27" s="30"/>
      <c r="AA27" s="30"/>
      <c r="AB27" s="30"/>
      <c r="AC27" s="30"/>
      <c r="AD27" s="30"/>
      <c r="AE27" s="30"/>
      <c r="AF27" s="30"/>
      <c r="AG27" s="30"/>
      <c r="AH27" s="30"/>
      <c r="AI27" s="30"/>
      <c r="AJ27" s="30"/>
      <c r="AK27" s="30"/>
      <c r="AL27" s="30"/>
      <c r="AM27" s="30"/>
      <c r="AN27" s="30"/>
    </row>
    <row r="28" spans="1:40" x14ac:dyDescent="0.25">
      <c r="A28" s="79" t="s">
        <v>22</v>
      </c>
      <c r="B28" s="88"/>
      <c r="C28" s="88">
        <f>J15</f>
        <v>0</v>
      </c>
      <c r="D28" s="88"/>
      <c r="E28" s="88">
        <f>K15+($B$5*6)</f>
        <v>107500</v>
      </c>
      <c r="F28" s="88"/>
      <c r="G28" s="88"/>
      <c r="H28" s="123"/>
      <c r="I28" s="88"/>
      <c r="J28" s="88"/>
      <c r="K28" s="88">
        <f>E28+($B$5*6)</f>
        <v>115000</v>
      </c>
      <c r="L28" s="88"/>
      <c r="M28" s="88"/>
      <c r="N28" s="6">
        <f t="shared" si="5"/>
        <v>222500</v>
      </c>
      <c r="O28" s="230"/>
      <c r="P28" s="230"/>
      <c r="Q28" s="233"/>
      <c r="R28" s="236"/>
      <c r="S28" s="30"/>
      <c r="T28" s="30"/>
      <c r="U28" s="30"/>
      <c r="V28" s="30"/>
      <c r="W28" s="30"/>
      <c r="X28" s="30"/>
      <c r="Y28" s="30"/>
      <c r="Z28" s="30"/>
      <c r="AA28" s="30"/>
      <c r="AB28" s="30"/>
      <c r="AC28" s="30"/>
      <c r="AD28" s="30"/>
      <c r="AE28" s="30"/>
      <c r="AF28" s="30"/>
      <c r="AG28" s="30"/>
      <c r="AH28" s="30"/>
      <c r="AI28" s="30"/>
      <c r="AJ28" s="30"/>
      <c r="AK28" s="30"/>
      <c r="AL28" s="30"/>
      <c r="AM28" s="30"/>
      <c r="AN28" s="30"/>
    </row>
    <row r="29" spans="1:40" x14ac:dyDescent="0.25">
      <c r="A29" s="79" t="s">
        <v>23</v>
      </c>
      <c r="B29" s="88"/>
      <c r="C29" s="88"/>
      <c r="D29" s="88"/>
      <c r="E29" s="88"/>
      <c r="F29" s="88">
        <f>L16+($B$5*6)</f>
        <v>107500</v>
      </c>
      <c r="G29" s="88"/>
      <c r="H29" s="123"/>
      <c r="I29" s="88"/>
      <c r="J29" s="88"/>
      <c r="K29" s="88"/>
      <c r="L29" s="88">
        <f>F29+($B$5*6)</f>
        <v>115000</v>
      </c>
      <c r="M29" s="88"/>
      <c r="N29" s="6">
        <f t="shared" si="5"/>
        <v>222500</v>
      </c>
      <c r="O29" s="230"/>
      <c r="P29" s="230"/>
      <c r="Q29" s="233"/>
      <c r="R29" s="236"/>
      <c r="S29" s="30"/>
      <c r="T29" s="30"/>
      <c r="U29" s="30"/>
      <c r="V29" s="30"/>
      <c r="W29" s="30"/>
      <c r="X29" s="30"/>
      <c r="Y29" s="30"/>
      <c r="Z29" s="30"/>
      <c r="AA29" s="30"/>
      <c r="AB29" s="30"/>
      <c r="AC29" s="30"/>
      <c r="AD29" s="30"/>
      <c r="AE29" s="30"/>
      <c r="AF29" s="30"/>
      <c r="AG29" s="30"/>
      <c r="AH29" s="30"/>
      <c r="AI29" s="30"/>
      <c r="AJ29" s="30"/>
      <c r="AK29" s="30"/>
      <c r="AL29" s="30"/>
      <c r="AM29" s="30"/>
      <c r="AN29" s="30"/>
    </row>
    <row r="30" spans="1:40" x14ac:dyDescent="0.25">
      <c r="A30" s="79" t="s">
        <v>27</v>
      </c>
      <c r="B30" s="88"/>
      <c r="C30" s="88"/>
      <c r="D30" s="88">
        <f>K17</f>
        <v>0</v>
      </c>
      <c r="E30" s="88"/>
      <c r="F30" s="88"/>
      <c r="G30" s="88">
        <f>M17+($B$5*6)</f>
        <v>107500</v>
      </c>
      <c r="H30" s="88"/>
      <c r="I30" s="88">
        <f>D30</f>
        <v>0</v>
      </c>
      <c r="J30" s="88"/>
      <c r="K30" s="88"/>
      <c r="L30" s="88"/>
      <c r="M30" s="88">
        <f>G30+($B$5*6)</f>
        <v>115000</v>
      </c>
      <c r="N30" s="6">
        <f t="shared" si="5"/>
        <v>222500</v>
      </c>
      <c r="O30" s="231"/>
      <c r="P30" s="231"/>
      <c r="Q30" s="233"/>
      <c r="R30" s="236"/>
      <c r="S30" s="30"/>
      <c r="T30" s="30"/>
      <c r="U30" s="30"/>
      <c r="V30" s="30"/>
      <c r="W30" s="30"/>
      <c r="X30" s="30"/>
      <c r="Y30" s="30"/>
      <c r="Z30" s="30"/>
      <c r="AA30" s="30"/>
      <c r="AB30" s="30"/>
      <c r="AC30" s="30"/>
      <c r="AD30" s="30"/>
      <c r="AE30" s="30"/>
      <c r="AF30" s="30"/>
      <c r="AG30" s="30"/>
      <c r="AH30" s="30"/>
      <c r="AI30" s="30"/>
      <c r="AJ30" s="30"/>
      <c r="AK30" s="30"/>
      <c r="AL30" s="30"/>
      <c r="AM30" s="30"/>
      <c r="AN30" s="30"/>
    </row>
    <row r="31" spans="1:40" ht="36.75" customHeight="1" x14ac:dyDescent="0.25">
      <c r="A31" s="80" t="s">
        <v>61</v>
      </c>
      <c r="B31" s="72">
        <f>SUM(B25:B30)</f>
        <v>107500</v>
      </c>
      <c r="C31" s="72">
        <f t="shared" ref="C31:M31" si="6">SUM(C25:C30)</f>
        <v>107500</v>
      </c>
      <c r="D31" s="72">
        <f t="shared" si="6"/>
        <v>107500</v>
      </c>
      <c r="E31" s="72">
        <f t="shared" si="6"/>
        <v>107500</v>
      </c>
      <c r="F31" s="72">
        <f t="shared" si="6"/>
        <v>107500</v>
      </c>
      <c r="G31" s="72">
        <f t="shared" si="6"/>
        <v>107500</v>
      </c>
      <c r="H31" s="72">
        <f t="shared" si="6"/>
        <v>115000</v>
      </c>
      <c r="I31" s="72">
        <f t="shared" si="6"/>
        <v>115000</v>
      </c>
      <c r="J31" s="72">
        <f t="shared" si="6"/>
        <v>115000</v>
      </c>
      <c r="K31" s="72">
        <f t="shared" si="6"/>
        <v>115000</v>
      </c>
      <c r="L31" s="72">
        <f t="shared" si="6"/>
        <v>115000</v>
      </c>
      <c r="M31" s="72">
        <f t="shared" si="6"/>
        <v>115000</v>
      </c>
      <c r="N31" s="6">
        <f t="shared" si="5"/>
        <v>1335000</v>
      </c>
      <c r="O31" s="127">
        <f>SUM(N31-(B31*12))</f>
        <v>45000</v>
      </c>
      <c r="P31" s="85">
        <f>O31/B31</f>
        <v>0.41860465116279072</v>
      </c>
      <c r="Q31" s="234"/>
      <c r="R31" s="236"/>
      <c r="S31" s="30"/>
      <c r="T31" s="30"/>
      <c r="U31" s="30"/>
      <c r="V31" s="30"/>
      <c r="W31" s="30"/>
      <c r="X31" s="30"/>
      <c r="Y31" s="30"/>
      <c r="Z31" s="30"/>
      <c r="AA31" s="30"/>
      <c r="AB31" s="30"/>
      <c r="AC31" s="30"/>
      <c r="AD31" s="30"/>
      <c r="AE31" s="30"/>
      <c r="AF31" s="30"/>
      <c r="AG31" s="30"/>
      <c r="AH31" s="30"/>
      <c r="AI31" s="30"/>
      <c r="AJ31" s="30"/>
      <c r="AK31" s="30"/>
      <c r="AL31" s="30"/>
      <c r="AM31" s="30"/>
      <c r="AN31" s="30"/>
    </row>
    <row r="32" spans="1:40" ht="53.25" customHeight="1" x14ac:dyDescent="0.25">
      <c r="A32" s="81" t="s">
        <v>59</v>
      </c>
      <c r="B32" s="77">
        <f>$C$5</f>
        <v>2916.6666666666665</v>
      </c>
      <c r="C32" s="77">
        <f>$C$5*2</f>
        <v>5833.333333333333</v>
      </c>
      <c r="D32" s="77">
        <f>$C$5*3</f>
        <v>8750</v>
      </c>
      <c r="E32" s="77">
        <f>$C$5*4</f>
        <v>11666.666666666666</v>
      </c>
      <c r="F32" s="77">
        <f>$C$5*5</f>
        <v>14583.333333333332</v>
      </c>
      <c r="G32" s="77">
        <f>$C$5*6</f>
        <v>17500</v>
      </c>
      <c r="H32" s="77">
        <f>$C$5*7</f>
        <v>20416.666666666664</v>
      </c>
      <c r="I32" s="77">
        <f>$C$5*8</f>
        <v>23333.333333333332</v>
      </c>
      <c r="J32" s="77">
        <f>$C$5*9</f>
        <v>26250</v>
      </c>
      <c r="K32" s="77">
        <f>$C$5*10</f>
        <v>29166.666666666664</v>
      </c>
      <c r="L32" s="77">
        <f>$C$5*11</f>
        <v>32083.333333333332</v>
      </c>
      <c r="M32" s="77">
        <f>$C$5*12</f>
        <v>35000</v>
      </c>
      <c r="N32" s="87">
        <f t="shared" si="5"/>
        <v>227500</v>
      </c>
      <c r="O32" s="9"/>
      <c r="P32" s="10"/>
      <c r="Q32" s="9">
        <f>N32</f>
        <v>227500</v>
      </c>
      <c r="R32" s="236"/>
      <c r="S32" s="30"/>
      <c r="T32" s="30"/>
      <c r="U32" s="30"/>
      <c r="V32" s="30"/>
      <c r="W32" s="30"/>
      <c r="X32" s="30"/>
      <c r="Y32" s="30"/>
      <c r="Z32" s="30"/>
      <c r="AA32" s="30"/>
      <c r="AB32" s="30"/>
      <c r="AC32" s="30"/>
      <c r="AD32" s="30"/>
      <c r="AE32" s="30"/>
      <c r="AF32" s="30"/>
      <c r="AG32" s="30"/>
      <c r="AH32" s="30"/>
      <c r="AI32" s="30"/>
      <c r="AJ32" s="30"/>
      <c r="AK32" s="30"/>
      <c r="AL32" s="30"/>
      <c r="AM32" s="30"/>
      <c r="AN32" s="30"/>
    </row>
    <row r="33" spans="1:40" ht="39.75" customHeight="1" x14ac:dyDescent="0.25">
      <c r="A33" s="81" t="s">
        <v>54</v>
      </c>
      <c r="B33" s="9">
        <f>M19-$B$5</f>
        <v>13750</v>
      </c>
      <c r="C33" s="9">
        <f>B33-$B$5</f>
        <v>12500</v>
      </c>
      <c r="D33" s="9">
        <f t="shared" ref="D33:M33" si="7">C33-$B$5</f>
        <v>11250</v>
      </c>
      <c r="E33" s="9">
        <f t="shared" si="7"/>
        <v>10000</v>
      </c>
      <c r="F33" s="9">
        <f t="shared" si="7"/>
        <v>8750</v>
      </c>
      <c r="G33" s="9">
        <f t="shared" si="7"/>
        <v>7500</v>
      </c>
      <c r="H33" s="9">
        <f t="shared" si="7"/>
        <v>6250</v>
      </c>
      <c r="I33" s="9">
        <f t="shared" si="7"/>
        <v>5000</v>
      </c>
      <c r="J33" s="9">
        <f t="shared" si="7"/>
        <v>3750</v>
      </c>
      <c r="K33" s="9">
        <f t="shared" si="7"/>
        <v>2500</v>
      </c>
      <c r="L33" s="9">
        <f t="shared" si="7"/>
        <v>1250</v>
      </c>
      <c r="M33" s="9">
        <f t="shared" si="7"/>
        <v>0</v>
      </c>
      <c r="N33" s="87">
        <f t="shared" si="5"/>
        <v>82500</v>
      </c>
      <c r="O33" s="10"/>
      <c r="P33" s="84"/>
      <c r="Q33" s="9">
        <f>N33</f>
        <v>82500</v>
      </c>
      <c r="R33" s="237"/>
      <c r="S33" s="30"/>
      <c r="T33" s="30"/>
      <c r="U33" s="30"/>
      <c r="V33" s="30"/>
      <c r="W33" s="30"/>
      <c r="X33" s="30"/>
      <c r="Y33" s="30"/>
      <c r="Z33" s="30"/>
      <c r="AA33" s="30"/>
      <c r="AB33" s="30"/>
      <c r="AC33" s="30"/>
      <c r="AD33" s="30"/>
      <c r="AE33" s="30"/>
      <c r="AF33" s="30"/>
      <c r="AG33" s="30"/>
      <c r="AH33" s="30"/>
      <c r="AI33" s="30"/>
      <c r="AJ33" s="30"/>
      <c r="AK33" s="30"/>
      <c r="AL33" s="30"/>
      <c r="AM33" s="30"/>
      <c r="AN33" s="30"/>
    </row>
    <row r="34" spans="1:40" x14ac:dyDescent="0.25">
      <c r="A34" s="82" t="s">
        <v>60</v>
      </c>
      <c r="B34" s="11">
        <f t="shared" ref="B34:Q34" si="8">SUM(B31,B32,B33)</f>
        <v>124166.66666666667</v>
      </c>
      <c r="C34" s="11">
        <f t="shared" si="8"/>
        <v>125833.33333333333</v>
      </c>
      <c r="D34" s="11">
        <f t="shared" si="8"/>
        <v>127500</v>
      </c>
      <c r="E34" s="11">
        <f t="shared" si="8"/>
        <v>129166.66666666667</v>
      </c>
      <c r="F34" s="11">
        <f t="shared" si="8"/>
        <v>130833.33333333333</v>
      </c>
      <c r="G34" s="11">
        <f t="shared" si="8"/>
        <v>132500</v>
      </c>
      <c r="H34" s="11">
        <f>SUM(H31,H32,H33)</f>
        <v>141666.66666666666</v>
      </c>
      <c r="I34" s="11">
        <f t="shared" si="8"/>
        <v>143333.33333333334</v>
      </c>
      <c r="J34" s="11">
        <f t="shared" si="8"/>
        <v>145000</v>
      </c>
      <c r="K34" s="11">
        <f t="shared" si="8"/>
        <v>146666.66666666666</v>
      </c>
      <c r="L34" s="11">
        <f t="shared" si="8"/>
        <v>148333.33333333334</v>
      </c>
      <c r="M34" s="11">
        <f t="shared" si="8"/>
        <v>150000</v>
      </c>
      <c r="N34" s="11">
        <f t="shared" si="8"/>
        <v>1645000</v>
      </c>
      <c r="O34" s="11"/>
      <c r="P34" s="11"/>
      <c r="Q34" s="77">
        <f t="shared" si="8"/>
        <v>310000</v>
      </c>
      <c r="R34" s="12">
        <f>(O31+Q32+Q33)/B34</f>
        <v>2.8590604026845639</v>
      </c>
      <c r="S34" s="30"/>
      <c r="T34" s="30"/>
      <c r="U34" s="30"/>
      <c r="V34" s="30"/>
      <c r="W34" s="30"/>
      <c r="X34" s="30"/>
      <c r="Y34" s="30"/>
      <c r="Z34" s="30"/>
      <c r="AA34" s="30"/>
      <c r="AB34" s="30"/>
      <c r="AC34" s="30"/>
      <c r="AD34" s="30"/>
      <c r="AE34" s="30"/>
      <c r="AF34" s="30"/>
      <c r="AG34" s="30"/>
      <c r="AH34" s="30"/>
      <c r="AI34" s="30"/>
      <c r="AJ34" s="30"/>
      <c r="AK34" s="30"/>
      <c r="AL34" s="30"/>
      <c r="AM34" s="30"/>
      <c r="AN34" s="30"/>
    </row>
    <row r="35" spans="1:40" x14ac:dyDescent="0.25">
      <c r="A35" s="243"/>
      <c r="B35" s="244"/>
      <c r="C35" s="244"/>
      <c r="D35" s="244"/>
      <c r="E35" s="244"/>
      <c r="F35" s="244"/>
      <c r="G35" s="244"/>
      <c r="H35" s="244"/>
      <c r="I35" s="244"/>
      <c r="J35" s="244"/>
      <c r="K35" s="244"/>
      <c r="L35" s="244"/>
      <c r="M35" s="244"/>
      <c r="N35" s="244"/>
      <c r="O35" s="244"/>
      <c r="P35" s="244"/>
      <c r="Q35" s="244"/>
      <c r="R35" s="244"/>
      <c r="S35" s="30"/>
      <c r="T35" s="30"/>
      <c r="U35" s="30"/>
      <c r="V35" s="30"/>
      <c r="W35" s="30"/>
      <c r="X35" s="30"/>
      <c r="Y35" s="30"/>
      <c r="Z35" s="30"/>
      <c r="AA35" s="30"/>
      <c r="AB35" s="30"/>
      <c r="AC35" s="30"/>
      <c r="AD35" s="30"/>
      <c r="AE35" s="30"/>
      <c r="AF35" s="30"/>
      <c r="AG35" s="30"/>
      <c r="AH35" s="30"/>
      <c r="AI35" s="30"/>
      <c r="AJ35" s="30"/>
      <c r="AK35" s="30"/>
      <c r="AL35" s="30"/>
      <c r="AM35" s="30"/>
      <c r="AN35" s="30"/>
    </row>
    <row r="36" spans="1:40" x14ac:dyDescent="0.25">
      <c r="A36" s="213" t="s">
        <v>57</v>
      </c>
      <c r="B36" s="213"/>
      <c r="C36" s="213"/>
      <c r="D36" s="213"/>
      <c r="E36" s="213"/>
      <c r="F36" s="213"/>
      <c r="G36" s="213"/>
      <c r="H36" s="213"/>
      <c r="I36" s="213"/>
      <c r="J36" s="213"/>
      <c r="K36" s="213"/>
      <c r="L36" s="213"/>
      <c r="M36" s="213"/>
      <c r="N36" s="213"/>
      <c r="O36" s="213"/>
      <c r="P36" s="213"/>
      <c r="Q36" s="213"/>
      <c r="R36" s="213"/>
      <c r="S36" s="30"/>
      <c r="T36" s="30"/>
      <c r="U36" s="30"/>
      <c r="V36" s="30"/>
      <c r="W36" s="30"/>
      <c r="X36" s="30"/>
      <c r="Y36" s="30"/>
      <c r="Z36" s="30"/>
      <c r="AA36" s="30"/>
      <c r="AB36" s="30"/>
      <c r="AC36" s="30"/>
      <c r="AD36" s="30"/>
      <c r="AE36" s="30"/>
      <c r="AF36" s="30"/>
      <c r="AG36" s="30"/>
      <c r="AH36" s="30"/>
      <c r="AI36" s="30"/>
      <c r="AJ36" s="30"/>
      <c r="AK36" s="30"/>
      <c r="AL36" s="30"/>
      <c r="AM36" s="30"/>
      <c r="AN36" s="30"/>
    </row>
    <row r="37" spans="1:40" ht="83.25" customHeight="1" x14ac:dyDescent="0.25">
      <c r="A37" s="4"/>
      <c r="B37" s="70" t="s">
        <v>7</v>
      </c>
      <c r="C37" s="70" t="s">
        <v>8</v>
      </c>
      <c r="D37" s="70" t="s">
        <v>9</v>
      </c>
      <c r="E37" s="70" t="s">
        <v>10</v>
      </c>
      <c r="F37" s="70" t="s">
        <v>11</v>
      </c>
      <c r="G37" s="70" t="s">
        <v>12</v>
      </c>
      <c r="H37" s="70" t="s">
        <v>13</v>
      </c>
      <c r="I37" s="70" t="s">
        <v>14</v>
      </c>
      <c r="J37" s="70" t="s">
        <v>15</v>
      </c>
      <c r="K37" s="70" t="s">
        <v>16</v>
      </c>
      <c r="L37" s="70" t="s">
        <v>17</v>
      </c>
      <c r="M37" s="70" t="s">
        <v>18</v>
      </c>
      <c r="N37" s="71" t="s">
        <v>1</v>
      </c>
      <c r="O37" s="229" t="s">
        <v>63</v>
      </c>
      <c r="P37" s="229" t="s">
        <v>62</v>
      </c>
      <c r="Q37" s="232" t="s">
        <v>58</v>
      </c>
      <c r="R37" s="235" t="s">
        <v>64</v>
      </c>
      <c r="S37" s="30"/>
      <c r="T37" s="30"/>
      <c r="U37" s="30"/>
      <c r="V37" s="30"/>
      <c r="W37" s="30"/>
      <c r="X37" s="30"/>
      <c r="Y37" s="30"/>
      <c r="Z37" s="30"/>
      <c r="AA37" s="30"/>
      <c r="AB37" s="30"/>
      <c r="AC37" s="30"/>
      <c r="AD37" s="30"/>
      <c r="AE37" s="30"/>
      <c r="AF37" s="30"/>
      <c r="AG37" s="30"/>
      <c r="AH37" s="30"/>
      <c r="AI37" s="30"/>
      <c r="AJ37" s="30"/>
      <c r="AK37" s="30"/>
      <c r="AL37" s="30"/>
      <c r="AM37" s="30"/>
      <c r="AN37" s="30"/>
    </row>
    <row r="38" spans="1:40" x14ac:dyDescent="0.25">
      <c r="A38" s="79" t="s">
        <v>2</v>
      </c>
      <c r="B38" s="88">
        <f>H25+($C$5*6)</f>
        <v>132500</v>
      </c>
      <c r="C38" s="88"/>
      <c r="D38" s="88"/>
      <c r="E38" s="88"/>
      <c r="F38" s="88"/>
      <c r="G38" s="88"/>
      <c r="H38" s="88">
        <f>B38+($C$5*6)</f>
        <v>150000</v>
      </c>
      <c r="I38" s="88"/>
      <c r="J38" s="88"/>
      <c r="K38" s="88"/>
      <c r="L38" s="88"/>
      <c r="M38" s="88"/>
      <c r="N38" s="6">
        <f>SUM(B38:M38)</f>
        <v>282500</v>
      </c>
      <c r="O38" s="230"/>
      <c r="P38" s="230"/>
      <c r="Q38" s="233"/>
      <c r="R38" s="236"/>
      <c r="S38" s="30"/>
      <c r="T38" s="30"/>
      <c r="U38" s="30"/>
      <c r="V38" s="30"/>
      <c r="W38" s="30"/>
      <c r="X38" s="30"/>
      <c r="Y38" s="30"/>
      <c r="Z38" s="30"/>
      <c r="AA38" s="30"/>
      <c r="AB38" s="30"/>
      <c r="AC38" s="30"/>
      <c r="AD38" s="30"/>
      <c r="AE38" s="30"/>
      <c r="AF38" s="30"/>
      <c r="AG38" s="30"/>
      <c r="AH38" s="30"/>
      <c r="AI38" s="30"/>
      <c r="AJ38" s="30"/>
      <c r="AK38" s="30"/>
      <c r="AL38" s="30"/>
      <c r="AM38" s="30"/>
      <c r="AN38" s="30"/>
    </row>
    <row r="39" spans="1:40" x14ac:dyDescent="0.25">
      <c r="A39" s="79" t="s">
        <v>3</v>
      </c>
      <c r="B39" s="88"/>
      <c r="C39" s="88">
        <f>I26+($C$5*6)</f>
        <v>132500</v>
      </c>
      <c r="D39" s="88"/>
      <c r="E39" s="88"/>
      <c r="F39" s="88"/>
      <c r="G39" s="88"/>
      <c r="H39" s="88"/>
      <c r="I39" s="88">
        <f>C39+($C$5*6)</f>
        <v>150000</v>
      </c>
      <c r="J39" s="88"/>
      <c r="K39" s="88"/>
      <c r="L39" s="88"/>
      <c r="M39" s="88"/>
      <c r="N39" s="6">
        <f t="shared" ref="N39:N44" si="9">SUM(B39:M39)</f>
        <v>282500</v>
      </c>
      <c r="O39" s="230"/>
      <c r="P39" s="230"/>
      <c r="Q39" s="233"/>
      <c r="R39" s="236"/>
      <c r="S39" s="30"/>
      <c r="T39" s="30"/>
      <c r="U39" s="30"/>
      <c r="V39" s="30"/>
      <c r="W39" s="30"/>
      <c r="X39" s="30"/>
      <c r="Y39" s="30"/>
      <c r="Z39" s="30"/>
      <c r="AA39" s="30"/>
      <c r="AB39" s="30"/>
      <c r="AC39" s="30"/>
      <c r="AD39" s="30"/>
      <c r="AE39" s="30"/>
      <c r="AF39" s="30"/>
      <c r="AG39" s="30"/>
      <c r="AH39" s="30"/>
      <c r="AI39" s="30"/>
      <c r="AJ39" s="30"/>
      <c r="AK39" s="30"/>
      <c r="AL39" s="30"/>
      <c r="AM39" s="30"/>
      <c r="AN39" s="30"/>
    </row>
    <row r="40" spans="1:40" x14ac:dyDescent="0.25">
      <c r="A40" s="79" t="s">
        <v>4</v>
      </c>
      <c r="B40" s="88"/>
      <c r="C40" s="88"/>
      <c r="D40" s="88">
        <f>J27+($C$5*6)</f>
        <v>132500</v>
      </c>
      <c r="E40" s="88"/>
      <c r="F40" s="88"/>
      <c r="G40" s="88"/>
      <c r="H40" s="88"/>
      <c r="I40" s="88"/>
      <c r="J40" s="88">
        <f>D40+($C$5*6)</f>
        <v>150000</v>
      </c>
      <c r="K40" s="88"/>
      <c r="L40" s="88"/>
      <c r="M40" s="88"/>
      <c r="N40" s="6">
        <f t="shared" si="9"/>
        <v>282500</v>
      </c>
      <c r="O40" s="230"/>
      <c r="P40" s="230"/>
      <c r="Q40" s="233"/>
      <c r="R40" s="236"/>
      <c r="S40" s="30"/>
      <c r="T40" s="30"/>
      <c r="U40" s="30"/>
      <c r="V40" s="30"/>
      <c r="W40" s="30"/>
      <c r="X40" s="30"/>
      <c r="Y40" s="30"/>
      <c r="Z40" s="30"/>
      <c r="AA40" s="30"/>
      <c r="AB40" s="30"/>
      <c r="AC40" s="30"/>
      <c r="AD40" s="30"/>
      <c r="AE40" s="30"/>
      <c r="AF40" s="30"/>
      <c r="AG40" s="30"/>
      <c r="AH40" s="30"/>
      <c r="AI40" s="30"/>
      <c r="AJ40" s="30"/>
      <c r="AK40" s="30"/>
      <c r="AL40" s="30"/>
      <c r="AM40" s="30"/>
      <c r="AN40" s="30"/>
    </row>
    <row r="41" spans="1:40" x14ac:dyDescent="0.25">
      <c r="A41" s="79" t="s">
        <v>22</v>
      </c>
      <c r="B41" s="15"/>
      <c r="C41" s="88"/>
      <c r="D41" s="88"/>
      <c r="E41" s="88">
        <f>K28+($C$5*6)</f>
        <v>132500</v>
      </c>
      <c r="F41" s="88"/>
      <c r="G41" s="88"/>
      <c r="H41" s="88"/>
      <c r="I41" s="88"/>
      <c r="J41" s="88"/>
      <c r="K41" s="88">
        <f>E41+($C$5*6)</f>
        <v>150000</v>
      </c>
      <c r="L41" s="88"/>
      <c r="M41" s="88"/>
      <c r="N41" s="6">
        <f t="shared" si="9"/>
        <v>282500</v>
      </c>
      <c r="O41" s="230"/>
      <c r="P41" s="230"/>
      <c r="Q41" s="233"/>
      <c r="R41" s="236"/>
      <c r="S41" s="30"/>
      <c r="T41" s="30"/>
      <c r="U41" s="30"/>
      <c r="V41" s="30"/>
      <c r="W41" s="30"/>
      <c r="X41" s="30"/>
      <c r="Y41" s="30"/>
      <c r="Z41" s="30"/>
      <c r="AA41" s="30"/>
      <c r="AB41" s="30"/>
      <c r="AC41" s="30"/>
      <c r="AD41" s="30"/>
      <c r="AE41" s="30"/>
      <c r="AF41" s="30"/>
      <c r="AG41" s="30"/>
      <c r="AH41" s="30"/>
      <c r="AI41" s="30"/>
      <c r="AJ41" s="30"/>
      <c r="AK41" s="30"/>
      <c r="AL41" s="30"/>
      <c r="AM41" s="30"/>
      <c r="AN41" s="30"/>
    </row>
    <row r="42" spans="1:40" x14ac:dyDescent="0.25">
      <c r="A42" s="79" t="s">
        <v>23</v>
      </c>
      <c r="B42" s="15"/>
      <c r="C42" s="88"/>
      <c r="D42" s="88"/>
      <c r="E42" s="88"/>
      <c r="F42" s="88">
        <f>L29+($C$5*6)</f>
        <v>132500</v>
      </c>
      <c r="G42" s="88"/>
      <c r="H42" s="88"/>
      <c r="I42" s="88"/>
      <c r="J42" s="88"/>
      <c r="K42" s="88"/>
      <c r="L42" s="88">
        <f>F42+($C$5*6)</f>
        <v>150000</v>
      </c>
      <c r="M42" s="88"/>
      <c r="N42" s="6">
        <f t="shared" si="9"/>
        <v>282500</v>
      </c>
      <c r="O42" s="230"/>
      <c r="P42" s="230"/>
      <c r="Q42" s="233"/>
      <c r="R42" s="236"/>
      <c r="S42" s="30"/>
      <c r="T42" s="30"/>
      <c r="U42" s="30"/>
      <c r="V42" s="30"/>
      <c r="W42" s="30"/>
      <c r="X42" s="30"/>
      <c r="Y42" s="30"/>
      <c r="Z42" s="30"/>
      <c r="AA42" s="30"/>
      <c r="AB42" s="30"/>
      <c r="AC42" s="30"/>
      <c r="AD42" s="30"/>
      <c r="AE42" s="30"/>
      <c r="AF42" s="30"/>
      <c r="AG42" s="30"/>
      <c r="AH42" s="30"/>
      <c r="AI42" s="30"/>
      <c r="AJ42" s="30"/>
      <c r="AK42" s="30"/>
      <c r="AL42" s="30"/>
      <c r="AM42" s="30"/>
      <c r="AN42" s="30"/>
    </row>
    <row r="43" spans="1:40" x14ac:dyDescent="0.25">
      <c r="A43" s="79" t="s">
        <v>27</v>
      </c>
      <c r="B43" s="88"/>
      <c r="C43" s="15"/>
      <c r="D43" s="88"/>
      <c r="E43" s="88"/>
      <c r="F43" s="88"/>
      <c r="G43" s="88">
        <f>M30+($C$5*6)</f>
        <v>132500</v>
      </c>
      <c r="H43" s="88"/>
      <c r="I43" s="88"/>
      <c r="J43" s="88"/>
      <c r="K43" s="88"/>
      <c r="L43" s="88"/>
      <c r="M43" s="88">
        <f>G43+($C$5*6)</f>
        <v>150000</v>
      </c>
      <c r="N43" s="6">
        <f t="shared" si="9"/>
        <v>282500</v>
      </c>
      <c r="O43" s="231"/>
      <c r="P43" s="231"/>
      <c r="Q43" s="233"/>
      <c r="R43" s="236"/>
      <c r="S43" s="30"/>
      <c r="T43" s="30"/>
      <c r="U43" s="30"/>
      <c r="V43" s="30"/>
      <c r="W43" s="30"/>
      <c r="X43" s="30"/>
      <c r="Y43" s="30"/>
      <c r="Z43" s="30"/>
      <c r="AA43" s="30"/>
      <c r="AB43" s="30"/>
      <c r="AC43" s="30"/>
      <c r="AD43" s="30"/>
      <c r="AE43" s="30"/>
      <c r="AF43" s="30"/>
      <c r="AG43" s="30"/>
      <c r="AH43" s="30"/>
      <c r="AI43" s="30"/>
      <c r="AJ43" s="30"/>
      <c r="AK43" s="30"/>
      <c r="AL43" s="30"/>
      <c r="AM43" s="30"/>
      <c r="AN43" s="30"/>
    </row>
    <row r="44" spans="1:40" ht="34.5" customHeight="1" x14ac:dyDescent="0.25">
      <c r="A44" s="80" t="s">
        <v>56</v>
      </c>
      <c r="B44" s="72">
        <f>SUM(B38:B43)</f>
        <v>132500</v>
      </c>
      <c r="C44" s="72">
        <f t="shared" ref="C44:M44" si="10">SUM(C38:C43)</f>
        <v>132500</v>
      </c>
      <c r="D44" s="72">
        <f t="shared" si="10"/>
        <v>132500</v>
      </c>
      <c r="E44" s="72">
        <f t="shared" si="10"/>
        <v>132500</v>
      </c>
      <c r="F44" s="72">
        <f t="shared" si="10"/>
        <v>132500</v>
      </c>
      <c r="G44" s="72">
        <f t="shared" si="10"/>
        <v>132500</v>
      </c>
      <c r="H44" s="72">
        <f t="shared" si="10"/>
        <v>150000</v>
      </c>
      <c r="I44" s="72">
        <f t="shared" si="10"/>
        <v>150000</v>
      </c>
      <c r="J44" s="72">
        <f t="shared" si="10"/>
        <v>150000</v>
      </c>
      <c r="K44" s="72">
        <f t="shared" si="10"/>
        <v>150000</v>
      </c>
      <c r="L44" s="72">
        <f t="shared" si="10"/>
        <v>150000</v>
      </c>
      <c r="M44" s="72">
        <f t="shared" si="10"/>
        <v>150000</v>
      </c>
      <c r="N44" s="6">
        <f t="shared" si="9"/>
        <v>1695000</v>
      </c>
      <c r="O44" s="124">
        <f>SUM(N44-(B44*12))</f>
        <v>105000</v>
      </c>
      <c r="P44" s="85">
        <f>O44/B44</f>
        <v>0.79245283018867929</v>
      </c>
      <c r="Q44" s="234"/>
      <c r="R44" s="236"/>
      <c r="S44" s="30"/>
      <c r="T44" s="30"/>
      <c r="U44" s="30"/>
      <c r="V44" s="30"/>
      <c r="W44" s="30"/>
      <c r="X44" s="30"/>
      <c r="Y44" s="30"/>
      <c r="Z44" s="30"/>
      <c r="AA44" s="30"/>
      <c r="AB44" s="30"/>
      <c r="AC44" s="30"/>
      <c r="AD44" s="30"/>
      <c r="AE44" s="30"/>
      <c r="AF44" s="30"/>
      <c r="AG44" s="30"/>
      <c r="AH44" s="30"/>
      <c r="AI44" s="30"/>
      <c r="AJ44" s="30"/>
      <c r="AK44" s="30"/>
      <c r="AL44" s="30"/>
      <c r="AM44" s="30"/>
      <c r="AN44" s="30"/>
    </row>
    <row r="45" spans="1:40" ht="45.75" customHeight="1" x14ac:dyDescent="0.25">
      <c r="A45" s="81" t="s">
        <v>59</v>
      </c>
      <c r="B45" s="77">
        <f>$D$5</f>
        <v>1000</v>
      </c>
      <c r="C45" s="77">
        <f>$D$5*2</f>
        <v>2000</v>
      </c>
      <c r="D45" s="77">
        <f>$D$5*3</f>
        <v>3000</v>
      </c>
      <c r="E45" s="77">
        <f>$D$5*4</f>
        <v>4000</v>
      </c>
      <c r="F45" s="77">
        <f>$D$5*5</f>
        <v>5000</v>
      </c>
      <c r="G45" s="77">
        <f>$D$5*6</f>
        <v>6000</v>
      </c>
      <c r="H45" s="77">
        <f>$D$5*7</f>
        <v>7000</v>
      </c>
      <c r="I45" s="77">
        <f>$D$5*8</f>
        <v>8000</v>
      </c>
      <c r="J45" s="77">
        <f>$D$5*9</f>
        <v>9000</v>
      </c>
      <c r="K45" s="77">
        <f>$D$5*10</f>
        <v>10000</v>
      </c>
      <c r="L45" s="77">
        <f>$D$5*11</f>
        <v>11000</v>
      </c>
      <c r="M45" s="77">
        <f>$D$5*12</f>
        <v>12000</v>
      </c>
      <c r="N45" s="87">
        <f>SUM(B45:M45)</f>
        <v>78000</v>
      </c>
      <c r="O45" s="9"/>
      <c r="P45" s="10"/>
      <c r="Q45" s="9">
        <f>N45</f>
        <v>78000</v>
      </c>
      <c r="R45" s="236"/>
      <c r="S45" s="30"/>
      <c r="T45" s="30"/>
      <c r="U45" s="30"/>
      <c r="V45" s="30"/>
      <c r="W45" s="30"/>
      <c r="X45" s="30"/>
      <c r="Y45" s="30"/>
      <c r="Z45" s="30"/>
      <c r="AA45" s="30"/>
      <c r="AB45" s="30"/>
      <c r="AC45" s="30"/>
      <c r="AD45" s="30"/>
      <c r="AE45" s="30"/>
      <c r="AF45" s="30"/>
      <c r="AG45" s="30"/>
      <c r="AH45" s="30"/>
      <c r="AI45" s="30"/>
      <c r="AJ45" s="30"/>
      <c r="AK45" s="30"/>
      <c r="AL45" s="30"/>
      <c r="AM45" s="30"/>
      <c r="AN45" s="30"/>
    </row>
    <row r="46" spans="1:40" x14ac:dyDescent="0.25">
      <c r="A46" s="81" t="s">
        <v>54</v>
      </c>
      <c r="B46" s="9">
        <f>M32-$C$5</f>
        <v>32083.333333333332</v>
      </c>
      <c r="C46" s="9">
        <f>B46-$C$5</f>
        <v>29166.666666666664</v>
      </c>
      <c r="D46" s="9">
        <f t="shared" ref="D46:M46" si="11">C46-$C$5</f>
        <v>26249.999999999996</v>
      </c>
      <c r="E46" s="9">
        <f t="shared" si="11"/>
        <v>23333.333333333328</v>
      </c>
      <c r="F46" s="9">
        <f t="shared" si="11"/>
        <v>20416.666666666661</v>
      </c>
      <c r="G46" s="9">
        <f t="shared" si="11"/>
        <v>17499.999999999993</v>
      </c>
      <c r="H46" s="9">
        <f t="shared" si="11"/>
        <v>14583.333333333327</v>
      </c>
      <c r="I46" s="9">
        <f t="shared" si="11"/>
        <v>11666.666666666661</v>
      </c>
      <c r="J46" s="9">
        <f t="shared" si="11"/>
        <v>8749.9999999999945</v>
      </c>
      <c r="K46" s="9">
        <f t="shared" si="11"/>
        <v>5833.3333333333285</v>
      </c>
      <c r="L46" s="9">
        <f t="shared" si="11"/>
        <v>2916.666666666662</v>
      </c>
      <c r="M46" s="9">
        <f t="shared" si="11"/>
        <v>-4.5474735088646412E-12</v>
      </c>
      <c r="N46" s="87">
        <f>SUM(B46:M46)</f>
        <v>192499.99999999997</v>
      </c>
      <c r="O46" s="9"/>
      <c r="P46" s="10"/>
      <c r="Q46" s="9">
        <f>N46</f>
        <v>192499.99999999997</v>
      </c>
      <c r="R46" s="237"/>
      <c r="S46" s="30"/>
      <c r="T46" s="30"/>
      <c r="U46" s="30"/>
      <c r="V46" s="30"/>
      <c r="W46" s="30"/>
      <c r="X46" s="30"/>
      <c r="Y46" s="30"/>
      <c r="Z46" s="30"/>
      <c r="AA46" s="30"/>
      <c r="AB46" s="30"/>
      <c r="AC46" s="30"/>
      <c r="AD46" s="30"/>
      <c r="AE46" s="30"/>
      <c r="AF46" s="30"/>
      <c r="AG46" s="30"/>
      <c r="AH46" s="30"/>
      <c r="AI46" s="30"/>
      <c r="AJ46" s="30"/>
      <c r="AK46" s="30"/>
      <c r="AL46" s="30"/>
      <c r="AM46" s="30"/>
      <c r="AN46" s="30"/>
    </row>
    <row r="47" spans="1:40" x14ac:dyDescent="0.25">
      <c r="A47" s="82" t="s">
        <v>60</v>
      </c>
      <c r="B47" s="11">
        <f>SUM(B44,B45,B46)</f>
        <v>165583.33333333334</v>
      </c>
      <c r="C47" s="11">
        <f t="shared" ref="C47:M47" si="12">SUM(C44,C45,C46)</f>
        <v>163666.66666666666</v>
      </c>
      <c r="D47" s="11">
        <f t="shared" si="12"/>
        <v>161750</v>
      </c>
      <c r="E47" s="11">
        <f t="shared" si="12"/>
        <v>159833.33333333331</v>
      </c>
      <c r="F47" s="11">
        <f t="shared" si="12"/>
        <v>157916.66666666666</v>
      </c>
      <c r="G47" s="11">
        <f t="shared" si="12"/>
        <v>156000</v>
      </c>
      <c r="H47" s="11">
        <f t="shared" si="12"/>
        <v>171583.33333333331</v>
      </c>
      <c r="I47" s="11">
        <f t="shared" si="12"/>
        <v>169666.66666666666</v>
      </c>
      <c r="J47" s="11">
        <f t="shared" si="12"/>
        <v>167750</v>
      </c>
      <c r="K47" s="11">
        <f t="shared" si="12"/>
        <v>165833.33333333331</v>
      </c>
      <c r="L47" s="11">
        <f t="shared" si="12"/>
        <v>163916.66666666666</v>
      </c>
      <c r="M47" s="11">
        <f t="shared" si="12"/>
        <v>162000</v>
      </c>
      <c r="N47" s="11">
        <f>SUM(N44, N45, N46)</f>
        <v>1965500</v>
      </c>
      <c r="O47" s="11"/>
      <c r="P47" s="11"/>
      <c r="Q47" s="77">
        <f t="shared" ref="Q47" si="13">SUM(Q44, Q45, Q46)</f>
        <v>270500</v>
      </c>
      <c r="R47" s="12">
        <f>(O44+Q45+Q46)/B47</f>
        <v>2.2677403120281832</v>
      </c>
      <c r="S47" s="30"/>
      <c r="T47" s="30"/>
      <c r="U47" s="30"/>
      <c r="V47" s="30"/>
      <c r="W47" s="30"/>
      <c r="X47" s="30"/>
      <c r="Y47" s="30"/>
      <c r="Z47" s="30"/>
      <c r="AA47" s="30"/>
      <c r="AB47" s="30"/>
      <c r="AC47" s="30"/>
      <c r="AD47" s="30"/>
      <c r="AE47" s="30"/>
      <c r="AF47" s="30"/>
      <c r="AG47" s="30"/>
      <c r="AH47" s="30"/>
      <c r="AI47" s="30"/>
      <c r="AJ47" s="30"/>
      <c r="AK47" s="30"/>
      <c r="AL47" s="30"/>
      <c r="AM47" s="30"/>
      <c r="AN47" s="30"/>
    </row>
    <row r="48" spans="1:40" x14ac:dyDescent="0.25">
      <c r="A48" s="253"/>
      <c r="B48" s="254"/>
      <c r="C48" s="254"/>
      <c r="D48" s="254"/>
      <c r="E48" s="254"/>
      <c r="F48" s="254"/>
      <c r="G48" s="254"/>
      <c r="H48" s="254"/>
      <c r="I48" s="254"/>
      <c r="J48" s="254"/>
      <c r="K48" s="254"/>
      <c r="L48" s="254"/>
      <c r="M48" s="254"/>
      <c r="N48" s="254"/>
      <c r="O48" s="254"/>
      <c r="P48" s="254"/>
      <c r="Q48" s="254"/>
      <c r="R48" s="254"/>
      <c r="S48" s="30"/>
      <c r="T48" s="30"/>
      <c r="U48" s="30"/>
      <c r="V48" s="30"/>
      <c r="W48" s="30"/>
      <c r="X48" s="30"/>
      <c r="Y48" s="30"/>
      <c r="Z48" s="30"/>
      <c r="AA48" s="30"/>
      <c r="AB48" s="30"/>
      <c r="AC48" s="30"/>
      <c r="AD48" s="30"/>
      <c r="AE48" s="30"/>
      <c r="AF48" s="30"/>
      <c r="AG48" s="30"/>
      <c r="AH48" s="30"/>
      <c r="AI48" s="30"/>
      <c r="AJ48" s="30"/>
      <c r="AK48" s="30"/>
      <c r="AL48" s="30"/>
      <c r="AM48" s="30"/>
      <c r="AN48" s="30"/>
    </row>
    <row r="49" spans="1:40" x14ac:dyDescent="0.25">
      <c r="A49" s="255"/>
      <c r="B49" s="256"/>
      <c r="C49" s="256"/>
      <c r="D49" s="256"/>
      <c r="E49" s="256"/>
      <c r="F49" s="256"/>
      <c r="G49" s="256"/>
      <c r="H49" s="256"/>
      <c r="I49" s="256"/>
      <c r="J49" s="256"/>
      <c r="K49" s="256"/>
      <c r="L49" s="256"/>
      <c r="M49" s="256"/>
      <c r="N49" s="256"/>
      <c r="O49" s="256"/>
      <c r="P49" s="256"/>
      <c r="Q49" s="256"/>
      <c r="R49" s="256"/>
      <c r="S49" s="30"/>
      <c r="T49" s="30"/>
      <c r="U49" s="30"/>
      <c r="V49" s="30"/>
      <c r="W49" s="30"/>
      <c r="X49" s="30"/>
      <c r="Y49" s="30"/>
      <c r="Z49" s="30"/>
      <c r="AA49" s="30"/>
      <c r="AB49" s="30"/>
      <c r="AC49" s="30"/>
      <c r="AD49" s="30"/>
      <c r="AE49" s="30"/>
      <c r="AF49" s="30"/>
      <c r="AG49" s="30"/>
      <c r="AH49" s="30"/>
      <c r="AI49" s="30"/>
      <c r="AJ49" s="30"/>
      <c r="AK49" s="30"/>
      <c r="AL49" s="30"/>
      <c r="AM49" s="30"/>
      <c r="AN49" s="30"/>
    </row>
    <row r="50" spans="1:40" x14ac:dyDescent="0.25">
      <c r="A50" s="255"/>
      <c r="B50" s="256"/>
      <c r="C50" s="256"/>
      <c r="D50" s="256"/>
      <c r="E50" s="256"/>
      <c r="F50" s="256"/>
      <c r="G50" s="256"/>
      <c r="H50" s="256"/>
      <c r="I50" s="256"/>
      <c r="J50" s="256"/>
      <c r="K50" s="256"/>
      <c r="L50" s="256"/>
      <c r="M50" s="256"/>
      <c r="N50" s="256"/>
      <c r="O50" s="256"/>
      <c r="P50" s="256"/>
      <c r="Q50" s="256"/>
      <c r="R50" s="256"/>
      <c r="S50" s="30"/>
      <c r="T50" s="30"/>
      <c r="U50" s="30"/>
      <c r="V50" s="30"/>
      <c r="W50" s="30"/>
      <c r="X50" s="30"/>
      <c r="Y50" s="30"/>
      <c r="Z50" s="30"/>
      <c r="AA50" s="30"/>
      <c r="AB50" s="30"/>
      <c r="AC50" s="30"/>
      <c r="AD50" s="30"/>
      <c r="AE50" s="30"/>
      <c r="AF50" s="30"/>
      <c r="AG50" s="30"/>
      <c r="AH50" s="30"/>
      <c r="AI50" s="30"/>
      <c r="AJ50" s="30"/>
      <c r="AK50" s="30"/>
      <c r="AL50" s="30"/>
      <c r="AM50" s="30"/>
      <c r="AN50" s="30"/>
    </row>
    <row r="51" spans="1:40" x14ac:dyDescent="0.25">
      <c r="A51" s="255"/>
      <c r="B51" s="256"/>
      <c r="C51" s="256"/>
      <c r="D51" s="256"/>
      <c r="E51" s="256"/>
      <c r="F51" s="256"/>
      <c r="G51" s="256"/>
      <c r="H51" s="256"/>
      <c r="I51" s="256"/>
      <c r="J51" s="256"/>
      <c r="K51" s="256"/>
      <c r="L51" s="256"/>
      <c r="M51" s="256"/>
      <c r="N51" s="256"/>
      <c r="O51" s="256"/>
      <c r="P51" s="256"/>
      <c r="Q51" s="256"/>
      <c r="R51" s="256"/>
      <c r="S51" s="30"/>
      <c r="T51" s="30"/>
      <c r="U51" s="30"/>
      <c r="V51" s="30"/>
      <c r="W51" s="30"/>
      <c r="X51" s="30"/>
      <c r="Y51" s="30"/>
      <c r="Z51" s="30"/>
      <c r="AA51" s="30"/>
      <c r="AB51" s="30"/>
      <c r="AC51" s="30"/>
      <c r="AD51" s="30"/>
      <c r="AE51" s="30"/>
      <c r="AF51" s="30"/>
      <c r="AG51" s="30"/>
      <c r="AH51" s="30"/>
      <c r="AI51" s="30"/>
      <c r="AJ51" s="30"/>
      <c r="AK51" s="30"/>
      <c r="AL51" s="30"/>
      <c r="AM51" s="30"/>
      <c r="AN51" s="30"/>
    </row>
    <row r="52" spans="1:40" x14ac:dyDescent="0.25">
      <c r="A52" s="255"/>
      <c r="B52" s="256"/>
      <c r="C52" s="256"/>
      <c r="D52" s="256"/>
      <c r="E52" s="256"/>
      <c r="F52" s="256"/>
      <c r="G52" s="256"/>
      <c r="H52" s="256"/>
      <c r="I52" s="256"/>
      <c r="J52" s="256"/>
      <c r="K52" s="256"/>
      <c r="L52" s="256"/>
      <c r="M52" s="256"/>
      <c r="N52" s="256"/>
      <c r="O52" s="256"/>
      <c r="P52" s="256"/>
      <c r="Q52" s="256"/>
      <c r="R52" s="256"/>
      <c r="S52" s="30"/>
      <c r="T52" s="30"/>
      <c r="U52" s="30"/>
      <c r="V52" s="30"/>
      <c r="W52" s="30"/>
      <c r="X52" s="30"/>
      <c r="Y52" s="30"/>
      <c r="Z52" s="30"/>
      <c r="AA52" s="30"/>
      <c r="AB52" s="30"/>
      <c r="AC52" s="30"/>
      <c r="AD52" s="30"/>
      <c r="AE52" s="30"/>
      <c r="AF52" s="30"/>
      <c r="AG52" s="30"/>
      <c r="AH52" s="30"/>
      <c r="AI52" s="30"/>
      <c r="AJ52" s="30"/>
      <c r="AK52" s="30"/>
      <c r="AL52" s="30"/>
      <c r="AM52" s="30"/>
      <c r="AN52" s="30"/>
    </row>
    <row r="53" spans="1:40" x14ac:dyDescent="0.25">
      <c r="A53" s="257"/>
      <c r="B53" s="258"/>
      <c r="C53" s="258"/>
      <c r="D53" s="258"/>
      <c r="E53" s="258"/>
      <c r="F53" s="258"/>
      <c r="G53" s="258"/>
      <c r="H53" s="258"/>
      <c r="I53" s="258"/>
      <c r="J53" s="258"/>
      <c r="K53" s="258"/>
      <c r="L53" s="258"/>
      <c r="M53" s="258"/>
      <c r="N53" s="258"/>
      <c r="O53" s="258"/>
      <c r="P53" s="258"/>
      <c r="Q53" s="258"/>
      <c r="R53" s="258"/>
      <c r="S53" s="30"/>
      <c r="T53" s="30"/>
      <c r="U53" s="30"/>
      <c r="V53" s="30"/>
      <c r="W53" s="30"/>
      <c r="X53" s="30"/>
      <c r="Y53" s="30"/>
      <c r="Z53" s="30"/>
      <c r="AA53" s="30"/>
      <c r="AB53" s="30"/>
      <c r="AC53" s="30"/>
      <c r="AD53" s="30"/>
      <c r="AE53" s="30"/>
      <c r="AF53" s="30"/>
      <c r="AG53" s="30"/>
      <c r="AH53" s="30"/>
      <c r="AI53" s="30"/>
      <c r="AJ53" s="30"/>
      <c r="AK53" s="30"/>
      <c r="AL53" s="30"/>
      <c r="AM53" s="30"/>
      <c r="AN53" s="30"/>
    </row>
    <row r="54" spans="1:40" ht="26.25" x14ac:dyDescent="0.4">
      <c r="A54" s="223" t="s">
        <v>31</v>
      </c>
      <c r="B54" s="221"/>
      <c r="C54" s="221"/>
      <c r="D54" s="221"/>
      <c r="E54" s="221"/>
      <c r="F54" s="221"/>
      <c r="G54" s="221"/>
      <c r="H54" s="221"/>
      <c r="I54" s="221"/>
      <c r="J54" s="221"/>
      <c r="K54" s="221"/>
      <c r="L54" s="221"/>
      <c r="M54" s="221"/>
      <c r="N54" s="221"/>
      <c r="O54" s="221"/>
      <c r="P54" s="221"/>
      <c r="Q54" s="221"/>
      <c r="R54" s="221"/>
      <c r="S54" s="30"/>
      <c r="T54" s="30"/>
      <c r="U54" s="30"/>
      <c r="V54" s="30"/>
      <c r="W54" s="30"/>
      <c r="X54" s="30"/>
      <c r="Y54" s="30"/>
      <c r="Z54" s="30"/>
      <c r="AA54" s="30"/>
      <c r="AB54" s="30"/>
      <c r="AC54" s="30"/>
      <c r="AD54" s="30"/>
      <c r="AE54" s="30"/>
      <c r="AF54" s="30"/>
      <c r="AG54" s="30"/>
      <c r="AH54" s="30"/>
      <c r="AI54" s="30"/>
      <c r="AJ54" s="30"/>
      <c r="AK54" s="30"/>
      <c r="AL54" s="30"/>
      <c r="AM54" s="30"/>
      <c r="AN54" s="30"/>
    </row>
    <row r="55" spans="1:40" x14ac:dyDescent="0.25">
      <c r="A55" s="2"/>
      <c r="B55" s="221" t="s">
        <v>19</v>
      </c>
      <c r="C55" s="221"/>
      <c r="D55" s="221"/>
      <c r="E55" s="221"/>
      <c r="F55" s="221"/>
      <c r="G55" s="221"/>
      <c r="H55" s="221"/>
      <c r="I55" s="221"/>
      <c r="J55" s="221"/>
      <c r="K55" s="221"/>
      <c r="L55" s="221"/>
      <c r="M55" s="221"/>
      <c r="N55" s="221" t="s">
        <v>20</v>
      </c>
      <c r="O55" s="221"/>
      <c r="P55" s="221"/>
      <c r="Q55" s="221"/>
      <c r="R55" s="221"/>
      <c r="S55" s="221"/>
      <c r="T55" s="221"/>
      <c r="U55" s="221"/>
      <c r="V55" s="221"/>
      <c r="W55" s="221"/>
      <c r="X55" s="221"/>
      <c r="Y55" s="221"/>
      <c r="Z55" s="221" t="s">
        <v>21</v>
      </c>
      <c r="AA55" s="221"/>
      <c r="AB55" s="221"/>
      <c r="AC55" s="221"/>
      <c r="AD55" s="221"/>
      <c r="AE55" s="221"/>
      <c r="AF55" s="221"/>
      <c r="AG55" s="221"/>
      <c r="AH55" s="221"/>
      <c r="AI55" s="221"/>
      <c r="AJ55" s="221"/>
      <c r="AK55" s="221"/>
    </row>
    <row r="56" spans="1:40" x14ac:dyDescent="0.25">
      <c r="A56" s="2"/>
      <c r="B56" s="7" t="str">
        <f t="shared" ref="B56:M56" si="14">B11</f>
        <v>Month 1</v>
      </c>
      <c r="C56" s="7" t="str">
        <f t="shared" si="14"/>
        <v>Month 2</v>
      </c>
      <c r="D56" s="7" t="str">
        <f t="shared" si="14"/>
        <v>Month 3</v>
      </c>
      <c r="E56" s="7" t="str">
        <f t="shared" si="14"/>
        <v>Month 4</v>
      </c>
      <c r="F56" s="7" t="str">
        <f t="shared" si="14"/>
        <v>Month 5</v>
      </c>
      <c r="G56" s="7" t="str">
        <f t="shared" si="14"/>
        <v>Month 6</v>
      </c>
      <c r="H56" s="7" t="str">
        <f t="shared" si="14"/>
        <v>Month 7</v>
      </c>
      <c r="I56" s="7" t="str">
        <f t="shared" si="14"/>
        <v>Month 8</v>
      </c>
      <c r="J56" s="7" t="str">
        <f t="shared" si="14"/>
        <v>Month 9</v>
      </c>
      <c r="K56" s="7" t="str">
        <f t="shared" si="14"/>
        <v>Month 10</v>
      </c>
      <c r="L56" s="7" t="str">
        <f t="shared" si="14"/>
        <v>Month 11</v>
      </c>
      <c r="M56" s="7" t="str">
        <f t="shared" si="14"/>
        <v>Month 12</v>
      </c>
      <c r="N56" s="7" t="str">
        <f t="shared" ref="N56:Y56" si="15">B24</f>
        <v>Month 1</v>
      </c>
      <c r="O56" s="7" t="str">
        <f t="shared" si="15"/>
        <v>Month 2</v>
      </c>
      <c r="P56" s="7" t="str">
        <f t="shared" si="15"/>
        <v>Month 3</v>
      </c>
      <c r="Q56" s="7" t="str">
        <f t="shared" si="15"/>
        <v>Month 4</v>
      </c>
      <c r="R56" s="7" t="str">
        <f t="shared" si="15"/>
        <v>Month 5</v>
      </c>
      <c r="S56" s="7" t="str">
        <f t="shared" si="15"/>
        <v>Month 6</v>
      </c>
      <c r="T56" s="7" t="str">
        <f t="shared" si="15"/>
        <v>Month 7</v>
      </c>
      <c r="U56" s="7" t="str">
        <f t="shared" si="15"/>
        <v>Month 8</v>
      </c>
      <c r="V56" s="7" t="str">
        <f t="shared" si="15"/>
        <v>Month 9</v>
      </c>
      <c r="W56" s="7" t="str">
        <f t="shared" si="15"/>
        <v>Month 10</v>
      </c>
      <c r="X56" s="7" t="str">
        <f t="shared" si="15"/>
        <v>Month 11</v>
      </c>
      <c r="Y56" s="7" t="str">
        <f t="shared" si="15"/>
        <v>Month 12</v>
      </c>
      <c r="Z56" s="13" t="str">
        <f>B37</f>
        <v>Month 1</v>
      </c>
      <c r="AA56" s="13" t="str">
        <f t="shared" ref="AA56:AK56" si="16">C37</f>
        <v>Month 2</v>
      </c>
      <c r="AB56" s="13" t="str">
        <f t="shared" si="16"/>
        <v>Month 3</v>
      </c>
      <c r="AC56" s="13" t="str">
        <f t="shared" si="16"/>
        <v>Month 4</v>
      </c>
      <c r="AD56" s="13" t="str">
        <f t="shared" si="16"/>
        <v>Month 5</v>
      </c>
      <c r="AE56" s="13" t="str">
        <f t="shared" si="16"/>
        <v>Month 6</v>
      </c>
      <c r="AF56" s="13" t="str">
        <f t="shared" si="16"/>
        <v>Month 7</v>
      </c>
      <c r="AG56" s="13" t="str">
        <f t="shared" si="16"/>
        <v>Month 8</v>
      </c>
      <c r="AH56" s="13" t="str">
        <f t="shared" si="16"/>
        <v>Month 9</v>
      </c>
      <c r="AI56" s="13" t="str">
        <f t="shared" si="16"/>
        <v>Month 10</v>
      </c>
      <c r="AJ56" s="13" t="str">
        <f t="shared" si="16"/>
        <v>Month 11</v>
      </c>
      <c r="AK56" s="13" t="str">
        <f t="shared" si="16"/>
        <v>Month 12</v>
      </c>
    </row>
    <row r="57" spans="1:40" x14ac:dyDescent="0.25">
      <c r="A57" s="82" t="s">
        <v>65</v>
      </c>
      <c r="B57" s="14">
        <f t="shared" ref="B57:M57" si="17">B18</f>
        <v>183333.33333333331</v>
      </c>
      <c r="C57" s="14">
        <f t="shared" si="17"/>
        <v>166666.66666666666</v>
      </c>
      <c r="D57" s="14">
        <f t="shared" si="17"/>
        <v>150000</v>
      </c>
      <c r="E57" s="14">
        <f t="shared" si="17"/>
        <v>133333.33333333334</v>
      </c>
      <c r="F57" s="14">
        <f t="shared" si="17"/>
        <v>116666.66666666667</v>
      </c>
      <c r="G57" s="14">
        <f t="shared" si="17"/>
        <v>100000</v>
      </c>
      <c r="H57" s="14">
        <f t="shared" si="17"/>
        <v>100000</v>
      </c>
      <c r="I57" s="14">
        <f t="shared" si="17"/>
        <v>100000</v>
      </c>
      <c r="J57" s="14">
        <f t="shared" si="17"/>
        <v>100000</v>
      </c>
      <c r="K57" s="14">
        <f t="shared" si="17"/>
        <v>100000</v>
      </c>
      <c r="L57" s="14">
        <f t="shared" si="17"/>
        <v>100000</v>
      </c>
      <c r="M57" s="14">
        <f t="shared" si="17"/>
        <v>100000</v>
      </c>
      <c r="N57" s="14">
        <f t="shared" ref="N57:Y59" si="18">B31</f>
        <v>107500</v>
      </c>
      <c r="O57" s="14">
        <f t="shared" si="18"/>
        <v>107500</v>
      </c>
      <c r="P57" s="14">
        <f t="shared" si="18"/>
        <v>107500</v>
      </c>
      <c r="Q57" s="14">
        <f t="shared" si="18"/>
        <v>107500</v>
      </c>
      <c r="R57" s="14">
        <f t="shared" si="18"/>
        <v>107500</v>
      </c>
      <c r="S57" s="14">
        <f t="shared" si="18"/>
        <v>107500</v>
      </c>
      <c r="T57" s="14">
        <f t="shared" si="18"/>
        <v>115000</v>
      </c>
      <c r="U57" s="14">
        <f t="shared" si="18"/>
        <v>115000</v>
      </c>
      <c r="V57" s="14">
        <f t="shared" si="18"/>
        <v>115000</v>
      </c>
      <c r="W57" s="14">
        <f t="shared" si="18"/>
        <v>115000</v>
      </c>
      <c r="X57" s="14">
        <f t="shared" si="18"/>
        <v>115000</v>
      </c>
      <c r="Y57" s="14">
        <f t="shared" si="18"/>
        <v>115000</v>
      </c>
      <c r="Z57" s="14">
        <f t="shared" ref="Z57:AK59" si="19">B44</f>
        <v>132500</v>
      </c>
      <c r="AA57" s="14">
        <f t="shared" si="19"/>
        <v>132500</v>
      </c>
      <c r="AB57" s="14">
        <f t="shared" si="19"/>
        <v>132500</v>
      </c>
      <c r="AC57" s="14">
        <f t="shared" si="19"/>
        <v>132500</v>
      </c>
      <c r="AD57" s="14">
        <f t="shared" si="19"/>
        <v>132500</v>
      </c>
      <c r="AE57" s="14">
        <f t="shared" si="19"/>
        <v>132500</v>
      </c>
      <c r="AF57" s="14">
        <f t="shared" si="19"/>
        <v>150000</v>
      </c>
      <c r="AG57" s="14">
        <f t="shared" si="19"/>
        <v>150000</v>
      </c>
      <c r="AH57" s="14">
        <f t="shared" si="19"/>
        <v>150000</v>
      </c>
      <c r="AI57" s="14">
        <f t="shared" si="19"/>
        <v>150000</v>
      </c>
      <c r="AJ57" s="14">
        <f t="shared" si="19"/>
        <v>150000</v>
      </c>
      <c r="AK57" s="14">
        <f t="shared" si="19"/>
        <v>150000</v>
      </c>
    </row>
    <row r="58" spans="1:40" ht="32.25" hidden="1" customHeight="1" x14ac:dyDescent="0.25">
      <c r="A58" s="81" t="s">
        <v>59</v>
      </c>
      <c r="B58" s="14">
        <f t="shared" ref="B58:M58" si="20">B19</f>
        <v>1250</v>
      </c>
      <c r="C58" s="14">
        <f t="shared" si="20"/>
        <v>2500</v>
      </c>
      <c r="D58" s="14">
        <f t="shared" si="20"/>
        <v>3750</v>
      </c>
      <c r="E58" s="14">
        <f t="shared" si="20"/>
        <v>5000</v>
      </c>
      <c r="F58" s="14">
        <f t="shared" si="20"/>
        <v>6250</v>
      </c>
      <c r="G58" s="14">
        <f t="shared" si="20"/>
        <v>7500</v>
      </c>
      <c r="H58" s="14">
        <f t="shared" si="20"/>
        <v>8750</v>
      </c>
      <c r="I58" s="14">
        <f t="shared" si="20"/>
        <v>10000</v>
      </c>
      <c r="J58" s="14">
        <f t="shared" si="20"/>
        <v>11250</v>
      </c>
      <c r="K58" s="14">
        <f t="shared" si="20"/>
        <v>12500</v>
      </c>
      <c r="L58" s="14">
        <f t="shared" si="20"/>
        <v>13750</v>
      </c>
      <c r="M58" s="14">
        <f t="shared" si="20"/>
        <v>15000</v>
      </c>
      <c r="N58" s="14">
        <f t="shared" si="18"/>
        <v>2916.6666666666665</v>
      </c>
      <c r="O58" s="14">
        <f t="shared" si="18"/>
        <v>5833.333333333333</v>
      </c>
      <c r="P58" s="14">
        <f t="shared" si="18"/>
        <v>8750</v>
      </c>
      <c r="Q58" s="14">
        <f t="shared" si="18"/>
        <v>11666.666666666666</v>
      </c>
      <c r="R58" s="14">
        <f t="shared" si="18"/>
        <v>14583.333333333332</v>
      </c>
      <c r="S58" s="14">
        <f t="shared" si="18"/>
        <v>17500</v>
      </c>
      <c r="T58" s="14">
        <f t="shared" si="18"/>
        <v>20416.666666666664</v>
      </c>
      <c r="U58" s="14">
        <f t="shared" si="18"/>
        <v>23333.333333333332</v>
      </c>
      <c r="V58" s="14">
        <f t="shared" si="18"/>
        <v>26250</v>
      </c>
      <c r="W58" s="14">
        <f t="shared" si="18"/>
        <v>29166.666666666664</v>
      </c>
      <c r="X58" s="14">
        <f t="shared" si="18"/>
        <v>32083.333333333332</v>
      </c>
      <c r="Y58" s="14">
        <f t="shared" si="18"/>
        <v>35000</v>
      </c>
      <c r="Z58" s="14">
        <f t="shared" si="19"/>
        <v>1000</v>
      </c>
      <c r="AA58" s="14">
        <f t="shared" si="19"/>
        <v>2000</v>
      </c>
      <c r="AB58" s="14">
        <f t="shared" si="19"/>
        <v>3000</v>
      </c>
      <c r="AC58" s="14">
        <f t="shared" si="19"/>
        <v>4000</v>
      </c>
      <c r="AD58" s="14">
        <f t="shared" si="19"/>
        <v>5000</v>
      </c>
      <c r="AE58" s="14">
        <f t="shared" si="19"/>
        <v>6000</v>
      </c>
      <c r="AF58" s="14">
        <f t="shared" si="19"/>
        <v>7000</v>
      </c>
      <c r="AG58" s="14">
        <f t="shared" si="19"/>
        <v>8000</v>
      </c>
      <c r="AH58" s="14">
        <f t="shared" si="19"/>
        <v>9000</v>
      </c>
      <c r="AI58" s="14">
        <f t="shared" si="19"/>
        <v>10000</v>
      </c>
      <c r="AJ58" s="14">
        <f t="shared" si="19"/>
        <v>11000</v>
      </c>
      <c r="AK58" s="14">
        <f t="shared" si="19"/>
        <v>12000</v>
      </c>
    </row>
    <row r="59" spans="1:40" ht="32.25" hidden="1" customHeight="1" x14ac:dyDescent="0.25">
      <c r="A59" s="81" t="s">
        <v>54</v>
      </c>
      <c r="B59" s="14" t="str">
        <f t="shared" ref="B59:M59" si="21">B20</f>
        <v>N/A</v>
      </c>
      <c r="C59" s="14" t="str">
        <f t="shared" si="21"/>
        <v>N/A</v>
      </c>
      <c r="D59" s="14" t="str">
        <f t="shared" si="21"/>
        <v>N/A</v>
      </c>
      <c r="E59" s="14" t="str">
        <f t="shared" si="21"/>
        <v>N/A</v>
      </c>
      <c r="F59" s="14" t="str">
        <f t="shared" si="21"/>
        <v>N/A</v>
      </c>
      <c r="G59" s="14" t="str">
        <f t="shared" si="21"/>
        <v>N/A</v>
      </c>
      <c r="H59" s="14" t="str">
        <f t="shared" si="21"/>
        <v>N/A</v>
      </c>
      <c r="I59" s="14" t="str">
        <f t="shared" si="21"/>
        <v>N/A</v>
      </c>
      <c r="J59" s="14" t="str">
        <f t="shared" si="21"/>
        <v>N/A</v>
      </c>
      <c r="K59" s="14" t="str">
        <f t="shared" si="21"/>
        <v>N/A</v>
      </c>
      <c r="L59" s="14" t="str">
        <f t="shared" si="21"/>
        <v>N/A</v>
      </c>
      <c r="M59" s="14" t="str">
        <f t="shared" si="21"/>
        <v>N/A</v>
      </c>
      <c r="N59" s="14">
        <f t="shared" si="18"/>
        <v>13750</v>
      </c>
      <c r="O59" s="14">
        <f t="shared" si="18"/>
        <v>12500</v>
      </c>
      <c r="P59" s="14">
        <f t="shared" si="18"/>
        <v>11250</v>
      </c>
      <c r="Q59" s="14">
        <f t="shared" si="18"/>
        <v>10000</v>
      </c>
      <c r="R59" s="14">
        <f t="shared" si="18"/>
        <v>8750</v>
      </c>
      <c r="S59" s="14">
        <f t="shared" si="18"/>
        <v>7500</v>
      </c>
      <c r="T59" s="14">
        <f t="shared" si="18"/>
        <v>6250</v>
      </c>
      <c r="U59" s="14">
        <f t="shared" si="18"/>
        <v>5000</v>
      </c>
      <c r="V59" s="14">
        <f t="shared" si="18"/>
        <v>3750</v>
      </c>
      <c r="W59" s="14">
        <f t="shared" si="18"/>
        <v>2500</v>
      </c>
      <c r="X59" s="14">
        <f t="shared" si="18"/>
        <v>1250</v>
      </c>
      <c r="Y59" s="14">
        <f t="shared" si="18"/>
        <v>0</v>
      </c>
      <c r="Z59" s="14">
        <f t="shared" si="19"/>
        <v>32083.333333333332</v>
      </c>
      <c r="AA59" s="14">
        <f t="shared" si="19"/>
        <v>29166.666666666664</v>
      </c>
      <c r="AB59" s="14">
        <f t="shared" si="19"/>
        <v>26249.999999999996</v>
      </c>
      <c r="AC59" s="14">
        <f t="shared" si="19"/>
        <v>23333.333333333328</v>
      </c>
      <c r="AD59" s="14">
        <f t="shared" si="19"/>
        <v>20416.666666666661</v>
      </c>
      <c r="AE59" s="14">
        <f t="shared" si="19"/>
        <v>17499.999999999993</v>
      </c>
      <c r="AF59" s="14">
        <f t="shared" si="19"/>
        <v>14583.333333333327</v>
      </c>
      <c r="AG59" s="14">
        <f t="shared" si="19"/>
        <v>11666.666666666661</v>
      </c>
      <c r="AH59" s="14">
        <f t="shared" si="19"/>
        <v>8749.9999999999945</v>
      </c>
      <c r="AI59" s="14">
        <f t="shared" si="19"/>
        <v>5833.3333333333285</v>
      </c>
      <c r="AJ59" s="14">
        <f t="shared" si="19"/>
        <v>2916.666666666662</v>
      </c>
      <c r="AK59" s="14">
        <f t="shared" si="19"/>
        <v>-4.5474735088646412E-12</v>
      </c>
    </row>
    <row r="60" spans="1:40" ht="32.25" customHeight="1" x14ac:dyDescent="0.25">
      <c r="A60" s="81" t="s">
        <v>100</v>
      </c>
      <c r="B60" s="14">
        <f>SUM(B58:B59)</f>
        <v>1250</v>
      </c>
      <c r="C60" s="14">
        <f t="shared" ref="C60:AK60" si="22">SUM(C58:C59)</f>
        <v>2500</v>
      </c>
      <c r="D60" s="14">
        <f t="shared" si="22"/>
        <v>3750</v>
      </c>
      <c r="E60" s="14">
        <f t="shared" si="22"/>
        <v>5000</v>
      </c>
      <c r="F60" s="14">
        <f t="shared" si="22"/>
        <v>6250</v>
      </c>
      <c r="G60" s="14">
        <f t="shared" si="22"/>
        <v>7500</v>
      </c>
      <c r="H60" s="14">
        <f t="shared" si="22"/>
        <v>8750</v>
      </c>
      <c r="I60" s="14">
        <f t="shared" si="22"/>
        <v>10000</v>
      </c>
      <c r="J60" s="14">
        <f t="shared" si="22"/>
        <v>11250</v>
      </c>
      <c r="K60" s="14">
        <f t="shared" si="22"/>
        <v>12500</v>
      </c>
      <c r="L60" s="14">
        <f t="shared" si="22"/>
        <v>13750</v>
      </c>
      <c r="M60" s="14">
        <f t="shared" si="22"/>
        <v>15000</v>
      </c>
      <c r="N60" s="14">
        <f t="shared" si="22"/>
        <v>16666.666666666668</v>
      </c>
      <c r="O60" s="14">
        <f t="shared" si="22"/>
        <v>18333.333333333332</v>
      </c>
      <c r="P60" s="14">
        <f t="shared" si="22"/>
        <v>20000</v>
      </c>
      <c r="Q60" s="14">
        <f t="shared" si="22"/>
        <v>21666.666666666664</v>
      </c>
      <c r="R60" s="14">
        <f t="shared" si="22"/>
        <v>23333.333333333332</v>
      </c>
      <c r="S60" s="14">
        <f t="shared" si="22"/>
        <v>25000</v>
      </c>
      <c r="T60" s="14">
        <f t="shared" si="22"/>
        <v>26666.666666666664</v>
      </c>
      <c r="U60" s="14">
        <f t="shared" si="22"/>
        <v>28333.333333333332</v>
      </c>
      <c r="V60" s="14">
        <f t="shared" si="22"/>
        <v>30000</v>
      </c>
      <c r="W60" s="14">
        <f t="shared" si="22"/>
        <v>31666.666666666664</v>
      </c>
      <c r="X60" s="14">
        <f t="shared" si="22"/>
        <v>33333.333333333328</v>
      </c>
      <c r="Y60" s="14">
        <f t="shared" si="22"/>
        <v>35000</v>
      </c>
      <c r="Z60" s="14">
        <f t="shared" si="22"/>
        <v>33083.333333333328</v>
      </c>
      <c r="AA60" s="14">
        <f t="shared" si="22"/>
        <v>31166.666666666664</v>
      </c>
      <c r="AB60" s="14">
        <f t="shared" si="22"/>
        <v>29249.999999999996</v>
      </c>
      <c r="AC60" s="14">
        <f t="shared" si="22"/>
        <v>27333.333333333328</v>
      </c>
      <c r="AD60" s="14">
        <f t="shared" si="22"/>
        <v>25416.666666666661</v>
      </c>
      <c r="AE60" s="14">
        <f t="shared" si="22"/>
        <v>23499.999999999993</v>
      </c>
      <c r="AF60" s="14">
        <f t="shared" si="22"/>
        <v>21583.333333333328</v>
      </c>
      <c r="AG60" s="14">
        <f t="shared" si="22"/>
        <v>19666.666666666661</v>
      </c>
      <c r="AH60" s="14">
        <f t="shared" si="22"/>
        <v>17749.999999999993</v>
      </c>
      <c r="AI60" s="14">
        <f t="shared" si="22"/>
        <v>15833.333333333328</v>
      </c>
      <c r="AJ60" s="14">
        <f t="shared" si="22"/>
        <v>13916.666666666662</v>
      </c>
      <c r="AK60" s="14">
        <f t="shared" si="22"/>
        <v>11999.999999999996</v>
      </c>
    </row>
    <row r="61" spans="1:40" x14ac:dyDescent="0.25">
      <c r="A61" s="82" t="s">
        <v>60</v>
      </c>
      <c r="B61" s="14">
        <f t="shared" ref="B61:M61" si="23">B21</f>
        <v>184583.33333333331</v>
      </c>
      <c r="C61" s="14">
        <f t="shared" si="23"/>
        <v>169166.66666666666</v>
      </c>
      <c r="D61" s="14">
        <f t="shared" si="23"/>
        <v>153750</v>
      </c>
      <c r="E61" s="14">
        <f t="shared" si="23"/>
        <v>138333.33333333334</v>
      </c>
      <c r="F61" s="14">
        <f t="shared" si="23"/>
        <v>122916.66666666667</v>
      </c>
      <c r="G61" s="14">
        <f t="shared" si="23"/>
        <v>107500</v>
      </c>
      <c r="H61" s="14">
        <f t="shared" si="23"/>
        <v>108750</v>
      </c>
      <c r="I61" s="14">
        <f t="shared" si="23"/>
        <v>110000</v>
      </c>
      <c r="J61" s="14">
        <f t="shared" si="23"/>
        <v>111250</v>
      </c>
      <c r="K61" s="14">
        <f t="shared" si="23"/>
        <v>112500</v>
      </c>
      <c r="L61" s="14">
        <f t="shared" si="23"/>
        <v>113750</v>
      </c>
      <c r="M61" s="14">
        <f t="shared" si="23"/>
        <v>115000</v>
      </c>
      <c r="N61" s="14">
        <f t="shared" ref="N61:Y61" si="24">B34</f>
        <v>124166.66666666667</v>
      </c>
      <c r="O61" s="14">
        <f t="shared" si="24"/>
        <v>125833.33333333333</v>
      </c>
      <c r="P61" s="14">
        <f t="shared" si="24"/>
        <v>127500</v>
      </c>
      <c r="Q61" s="14">
        <f t="shared" si="24"/>
        <v>129166.66666666667</v>
      </c>
      <c r="R61" s="14">
        <f t="shared" si="24"/>
        <v>130833.33333333333</v>
      </c>
      <c r="S61" s="14">
        <f t="shared" si="24"/>
        <v>132500</v>
      </c>
      <c r="T61" s="14">
        <f t="shared" si="24"/>
        <v>141666.66666666666</v>
      </c>
      <c r="U61" s="14">
        <f t="shared" si="24"/>
        <v>143333.33333333334</v>
      </c>
      <c r="V61" s="14">
        <f t="shared" si="24"/>
        <v>145000</v>
      </c>
      <c r="W61" s="14">
        <f t="shared" si="24"/>
        <v>146666.66666666666</v>
      </c>
      <c r="X61" s="14">
        <f t="shared" si="24"/>
        <v>148333.33333333334</v>
      </c>
      <c r="Y61" s="14">
        <f t="shared" si="24"/>
        <v>150000</v>
      </c>
      <c r="Z61" s="14">
        <f>B47</f>
        <v>165583.33333333334</v>
      </c>
      <c r="AA61" s="14">
        <f t="shared" ref="AA61:AK61" si="25">C47</f>
        <v>163666.66666666666</v>
      </c>
      <c r="AB61" s="14">
        <f t="shared" si="25"/>
        <v>161750</v>
      </c>
      <c r="AC61" s="14">
        <f t="shared" si="25"/>
        <v>159833.33333333331</v>
      </c>
      <c r="AD61" s="14">
        <f t="shared" si="25"/>
        <v>157916.66666666666</v>
      </c>
      <c r="AE61" s="14">
        <f t="shared" si="25"/>
        <v>156000</v>
      </c>
      <c r="AF61" s="14">
        <f t="shared" si="25"/>
        <v>171583.33333333331</v>
      </c>
      <c r="AG61" s="14">
        <f t="shared" si="25"/>
        <v>169666.66666666666</v>
      </c>
      <c r="AH61" s="14">
        <f t="shared" si="25"/>
        <v>167750</v>
      </c>
      <c r="AI61" s="14">
        <f t="shared" si="25"/>
        <v>165833.33333333331</v>
      </c>
      <c r="AJ61" s="14">
        <f t="shared" si="25"/>
        <v>163916.66666666666</v>
      </c>
      <c r="AK61" s="14">
        <f t="shared" si="25"/>
        <v>162000</v>
      </c>
    </row>
  </sheetData>
  <sheetProtection password="B2A2" sheet="1" objects="1" scenarios="1"/>
  <mergeCells count="24">
    <mergeCell ref="Z55:AK55"/>
    <mergeCell ref="A54:R54"/>
    <mergeCell ref="A48:R53"/>
    <mergeCell ref="A9:R9"/>
    <mergeCell ref="A6:E6"/>
    <mergeCell ref="A10:R10"/>
    <mergeCell ref="O11:O17"/>
    <mergeCell ref="P11:P17"/>
    <mergeCell ref="Q11:Q18"/>
    <mergeCell ref="R11:R20"/>
    <mergeCell ref="A22:R22"/>
    <mergeCell ref="A23:R23"/>
    <mergeCell ref="B55:M55"/>
    <mergeCell ref="N55:Y55"/>
    <mergeCell ref="O37:O43"/>
    <mergeCell ref="P37:P43"/>
    <mergeCell ref="Q37:Q44"/>
    <mergeCell ref="R37:R46"/>
    <mergeCell ref="O24:O30"/>
    <mergeCell ref="P24:P30"/>
    <mergeCell ref="Q24:Q31"/>
    <mergeCell ref="R24:R33"/>
    <mergeCell ref="A36:R36"/>
    <mergeCell ref="A35:R35"/>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7"/>
  <sheetViews>
    <sheetView topLeftCell="A37" zoomScale="90" zoomScaleNormal="90" workbookViewId="0">
      <selection activeCell="AP13" sqref="AP13"/>
    </sheetView>
  </sheetViews>
  <sheetFormatPr defaultRowHeight="15" x14ac:dyDescent="0.25"/>
  <cols>
    <col min="1" max="1" width="48.42578125" customWidth="1"/>
  </cols>
  <sheetData>
    <row r="1" spans="1:70" s="58" customFormat="1" ht="126" customHeight="1" x14ac:dyDescent="0.25">
      <c r="A1" s="128"/>
      <c r="B1" s="129"/>
      <c r="C1" s="129"/>
      <c r="D1" s="129"/>
      <c r="E1" s="129"/>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row>
    <row r="2" spans="1:70" ht="26.25" x14ac:dyDescent="0.4">
      <c r="A2" s="132" t="s">
        <v>41</v>
      </c>
    </row>
    <row r="3" spans="1:70" x14ac:dyDescent="0.25">
      <c r="B3" s="221" t="s">
        <v>19</v>
      </c>
      <c r="C3" s="221"/>
      <c r="D3" s="221"/>
      <c r="E3" s="221"/>
      <c r="F3" s="221"/>
      <c r="G3" s="221"/>
      <c r="H3" s="221"/>
      <c r="I3" s="221"/>
      <c r="J3" s="221"/>
      <c r="K3" s="221"/>
      <c r="L3" s="221"/>
      <c r="M3" s="221"/>
      <c r="N3" s="221" t="s">
        <v>20</v>
      </c>
      <c r="O3" s="221"/>
      <c r="P3" s="221"/>
      <c r="Q3" s="221"/>
      <c r="R3" s="221"/>
      <c r="S3" s="221"/>
      <c r="T3" s="221"/>
      <c r="U3" s="221"/>
      <c r="V3" s="221"/>
      <c r="W3" s="221"/>
      <c r="X3" s="221"/>
      <c r="Y3" s="221"/>
      <c r="Z3" s="221" t="s">
        <v>21</v>
      </c>
      <c r="AA3" s="221"/>
      <c r="AB3" s="221"/>
      <c r="AC3" s="221"/>
      <c r="AD3" s="221"/>
      <c r="AE3" s="221"/>
      <c r="AF3" s="221"/>
      <c r="AG3" s="221"/>
      <c r="AH3" s="221"/>
      <c r="AI3" s="221"/>
      <c r="AJ3" s="221"/>
      <c r="AK3" s="221"/>
    </row>
    <row r="4" spans="1:70" x14ac:dyDescent="0.25">
      <c r="A4" s="125"/>
      <c r="B4" s="125" t="s">
        <v>7</v>
      </c>
      <c r="C4" s="125" t="s">
        <v>8</v>
      </c>
      <c r="D4" s="125" t="s">
        <v>9</v>
      </c>
      <c r="E4" s="125" t="s">
        <v>10</v>
      </c>
      <c r="F4" s="125" t="s">
        <v>11</v>
      </c>
      <c r="G4" s="125" t="s">
        <v>12</v>
      </c>
      <c r="H4" s="125" t="s">
        <v>13</v>
      </c>
      <c r="I4" s="125" t="s">
        <v>14</v>
      </c>
      <c r="J4" s="125" t="s">
        <v>15</v>
      </c>
      <c r="K4" s="125" t="s">
        <v>16</v>
      </c>
      <c r="L4" s="125" t="s">
        <v>17</v>
      </c>
      <c r="M4" s="125" t="s">
        <v>18</v>
      </c>
      <c r="N4" s="125" t="s">
        <v>7</v>
      </c>
      <c r="O4" s="125" t="s">
        <v>8</v>
      </c>
      <c r="P4" s="125" t="s">
        <v>9</v>
      </c>
      <c r="Q4" s="125" t="s">
        <v>10</v>
      </c>
      <c r="R4" s="125" t="s">
        <v>11</v>
      </c>
      <c r="S4" s="125" t="s">
        <v>12</v>
      </c>
      <c r="T4" s="125" t="s">
        <v>13</v>
      </c>
      <c r="U4" s="125" t="s">
        <v>14</v>
      </c>
      <c r="V4" s="125" t="s">
        <v>15</v>
      </c>
      <c r="W4" s="125" t="s">
        <v>16</v>
      </c>
      <c r="X4" s="125" t="s">
        <v>17</v>
      </c>
      <c r="Y4" s="125" t="s">
        <v>18</v>
      </c>
      <c r="Z4" s="125" t="s">
        <v>7</v>
      </c>
      <c r="AA4" s="125" t="s">
        <v>8</v>
      </c>
      <c r="AB4" s="125" t="s">
        <v>9</v>
      </c>
      <c r="AC4" s="125" t="s">
        <v>10</v>
      </c>
      <c r="AD4" s="125" t="s">
        <v>11</v>
      </c>
      <c r="AE4" s="125" t="s">
        <v>12</v>
      </c>
      <c r="AF4" s="125" t="s">
        <v>13</v>
      </c>
      <c r="AG4" s="125" t="s">
        <v>14</v>
      </c>
      <c r="AH4" s="125" t="s">
        <v>15</v>
      </c>
      <c r="AI4" s="125" t="s">
        <v>16</v>
      </c>
      <c r="AJ4" s="125" t="s">
        <v>17</v>
      </c>
      <c r="AK4" s="125" t="s">
        <v>18</v>
      </c>
    </row>
    <row r="5" spans="1:70" x14ac:dyDescent="0.25">
      <c r="A5" s="2" t="s">
        <v>42</v>
      </c>
      <c r="B5" s="178">
        <f>'2 Months MMP'!B53</f>
        <v>151250</v>
      </c>
      <c r="C5" s="178">
        <f>'2 Months MMP'!C53</f>
        <v>102500</v>
      </c>
      <c r="D5" s="178">
        <f>'2 Months MMP'!D53</f>
        <v>103750</v>
      </c>
      <c r="E5" s="178">
        <f>'2 Months MMP'!E53</f>
        <v>105000</v>
      </c>
      <c r="F5" s="178">
        <f>'2 Months MMP'!F53</f>
        <v>106250</v>
      </c>
      <c r="G5" s="178">
        <f>'2 Months MMP'!G53</f>
        <v>107500</v>
      </c>
      <c r="H5" s="178">
        <f>'2 Months MMP'!H53</f>
        <v>108750</v>
      </c>
      <c r="I5" s="178">
        <f>'2 Months MMP'!I53</f>
        <v>110000</v>
      </c>
      <c r="J5" s="178">
        <f>'2 Months MMP'!J53</f>
        <v>111250</v>
      </c>
      <c r="K5" s="178">
        <f>'2 Months MMP'!K53</f>
        <v>112500</v>
      </c>
      <c r="L5" s="178">
        <f>'2 Months MMP'!L53</f>
        <v>113750</v>
      </c>
      <c r="M5" s="178">
        <f>'2 Months MMP'!M53</f>
        <v>115000</v>
      </c>
      <c r="N5" s="178">
        <f>'2 Months MMP'!N53</f>
        <v>119166.66666666667</v>
      </c>
      <c r="O5" s="178">
        <f>'2 Months MMP'!O53</f>
        <v>120833.33333333333</v>
      </c>
      <c r="P5" s="178">
        <f>'2 Months MMP'!P53</f>
        <v>125000</v>
      </c>
      <c r="Q5" s="178">
        <f>'2 Months MMP'!Q53</f>
        <v>126666.66666666667</v>
      </c>
      <c r="R5" s="178">
        <f>'2 Months MMP'!R53</f>
        <v>130833.33333333333</v>
      </c>
      <c r="S5" s="178">
        <f>'2 Months MMP'!S53</f>
        <v>132500</v>
      </c>
      <c r="T5" s="178">
        <f>'2 Months MMP'!T53</f>
        <v>136666.66666666666</v>
      </c>
      <c r="U5" s="178">
        <f>'2 Months MMP'!U53</f>
        <v>138333.33333333334</v>
      </c>
      <c r="V5" s="178">
        <f>'2 Months MMP'!V53</f>
        <v>142500</v>
      </c>
      <c r="W5" s="178">
        <f>'2 Months MMP'!W53</f>
        <v>144166.66666666666</v>
      </c>
      <c r="X5" s="178">
        <f>'2 Months MMP'!X53</f>
        <v>148333.33333333334</v>
      </c>
      <c r="Y5" s="178">
        <f>'2 Months MMP'!Y53</f>
        <v>150000</v>
      </c>
      <c r="Z5" s="178">
        <f>'2 Months MMP'!Z53</f>
        <v>153916.66666666666</v>
      </c>
      <c r="AA5" s="178">
        <f>'2 Months MMP'!AA53</f>
        <v>152000</v>
      </c>
      <c r="AB5" s="178">
        <f>'2 Months MMP'!AB53</f>
        <v>155916.66666666666</v>
      </c>
      <c r="AC5" s="178">
        <f>'2 Months MMP'!AC53</f>
        <v>154000</v>
      </c>
      <c r="AD5" s="178">
        <f>'2 Months MMP'!AD53</f>
        <v>157916.66666666666</v>
      </c>
      <c r="AE5" s="178">
        <f>'2 Months MMP'!AE53</f>
        <v>156000</v>
      </c>
      <c r="AF5" s="178">
        <f>'2 Months MMP'!AF53</f>
        <v>159916.66666666669</v>
      </c>
      <c r="AG5" s="178">
        <f>'2 Months MMP'!AG53</f>
        <v>158000</v>
      </c>
      <c r="AH5" s="178">
        <f>'2 Months MMP'!AH53</f>
        <v>161916.66666666669</v>
      </c>
      <c r="AI5" s="178">
        <f>'2 Months MMP'!AI53</f>
        <v>160000.00000000003</v>
      </c>
      <c r="AJ5" s="178">
        <f>'2 Months MMP'!AJ53</f>
        <v>163916.66666666669</v>
      </c>
      <c r="AK5" s="178">
        <f>'2 Months MMP'!AK53</f>
        <v>162000.00000000003</v>
      </c>
    </row>
    <row r="6" spans="1:70" x14ac:dyDescent="0.25">
      <c r="A6" s="2" t="s">
        <v>43</v>
      </c>
      <c r="B6" s="178">
        <f>'3 Months MMP'!B52</f>
        <v>167916.66666666669</v>
      </c>
      <c r="C6" s="178">
        <f>'3 Months MMP'!C52</f>
        <v>135833.33333333334</v>
      </c>
      <c r="D6" s="178">
        <f>'3 Months MMP'!D52</f>
        <v>103750</v>
      </c>
      <c r="E6" s="178">
        <f>'3 Months MMP'!E52</f>
        <v>105000</v>
      </c>
      <c r="F6" s="178">
        <f>'3 Months MMP'!F52</f>
        <v>106250</v>
      </c>
      <c r="G6" s="178">
        <f>'3 Months MMP'!G52</f>
        <v>107500</v>
      </c>
      <c r="H6" s="178">
        <f>'3 Months MMP'!H52</f>
        <v>108750</v>
      </c>
      <c r="I6" s="178">
        <f>'3 Months MMP'!I52</f>
        <v>110000</v>
      </c>
      <c r="J6" s="178">
        <f>'3 Months MMP'!J52</f>
        <v>111250</v>
      </c>
      <c r="K6" s="178">
        <f>'3 Months MMP'!K52</f>
        <v>112500</v>
      </c>
      <c r="L6" s="178">
        <f>'3 Months MMP'!L52</f>
        <v>113750</v>
      </c>
      <c r="M6" s="178">
        <f>'3 Months MMP'!M52</f>
        <v>115000</v>
      </c>
      <c r="N6" s="178">
        <f>'3 Months MMP'!N52</f>
        <v>120416.66666666667</v>
      </c>
      <c r="O6" s="178">
        <f>'3 Months MMP'!O52</f>
        <v>122083.33333333333</v>
      </c>
      <c r="P6" s="178">
        <f>'3 Months MMP'!P52</f>
        <v>123750</v>
      </c>
      <c r="Q6" s="178">
        <f>'3 Months MMP'!Q52</f>
        <v>129166.66666666667</v>
      </c>
      <c r="R6" s="178">
        <f>'3 Months MMP'!R52</f>
        <v>130833.33333333333</v>
      </c>
      <c r="S6" s="178">
        <f>'3 Months MMP'!S52</f>
        <v>132500</v>
      </c>
      <c r="T6" s="178">
        <f>'3 Months MMP'!T52</f>
        <v>137916.66666666666</v>
      </c>
      <c r="U6" s="178">
        <f>'3 Months MMP'!U52</f>
        <v>139583.33333333334</v>
      </c>
      <c r="V6" s="178">
        <f>'3 Months MMP'!V52</f>
        <v>141250</v>
      </c>
      <c r="W6" s="178">
        <f>'3 Months MMP'!W52</f>
        <v>146666.66666666666</v>
      </c>
      <c r="X6" s="178">
        <f>'3 Months MMP'!X52</f>
        <v>148333.33333333334</v>
      </c>
      <c r="Y6" s="178">
        <f>'3 Months MMP'!Y52</f>
        <v>150000</v>
      </c>
      <c r="Z6" s="178">
        <f>'3 Months MMP'!Z52</f>
        <v>156833.33333333334</v>
      </c>
      <c r="AA6" s="178">
        <f>'3 Months MMP'!AA52</f>
        <v>154916.66666666666</v>
      </c>
      <c r="AB6" s="178">
        <f>'3 Months MMP'!AB52</f>
        <v>153000</v>
      </c>
      <c r="AC6" s="178">
        <f>'3 Months MMP'!AC52</f>
        <v>159833.33333333334</v>
      </c>
      <c r="AD6" s="178">
        <f>'3 Months MMP'!AD52</f>
        <v>157916.66666666666</v>
      </c>
      <c r="AE6" s="178">
        <f>'3 Months MMP'!AE52</f>
        <v>156000</v>
      </c>
      <c r="AF6" s="178">
        <f>'3 Months MMP'!AF52</f>
        <v>162833.33333333334</v>
      </c>
      <c r="AG6" s="178">
        <f>'3 Months MMP'!AG52</f>
        <v>160916.66666666666</v>
      </c>
      <c r="AH6" s="178">
        <f>'3 Months MMP'!AH52</f>
        <v>159000</v>
      </c>
      <c r="AI6" s="178">
        <f>'3 Months MMP'!AI52</f>
        <v>165833.33333333334</v>
      </c>
      <c r="AJ6" s="178">
        <f>'3 Months MMP'!AJ52</f>
        <v>163916.66666666666</v>
      </c>
      <c r="AK6" s="178">
        <f>'3 Months MMP'!AK52</f>
        <v>162000</v>
      </c>
    </row>
    <row r="7" spans="1:70" x14ac:dyDescent="0.25">
      <c r="A7" s="2" t="s">
        <v>44</v>
      </c>
      <c r="B7" s="178">
        <f>'4 Months MMP'!B55</f>
        <v>176250</v>
      </c>
      <c r="C7" s="178">
        <f>'4 Months MMP'!C55</f>
        <v>152500</v>
      </c>
      <c r="D7" s="178">
        <f>'4 Months MMP'!D55</f>
        <v>128750</v>
      </c>
      <c r="E7" s="178">
        <f>'4 Months MMP'!E55</f>
        <v>105000</v>
      </c>
      <c r="F7" s="178">
        <f>'4 Months MMP'!F55</f>
        <v>106250</v>
      </c>
      <c r="G7" s="178">
        <f>'4 Months MMP'!G55</f>
        <v>107500</v>
      </c>
      <c r="H7" s="178">
        <f>'4 Months MMP'!H55</f>
        <v>108750</v>
      </c>
      <c r="I7" s="178">
        <f>'4 Months MMP'!I55</f>
        <v>110000</v>
      </c>
      <c r="J7" s="178">
        <f>'4 Months MMP'!J55</f>
        <v>111250</v>
      </c>
      <c r="K7" s="178">
        <f>'4 Months MMP'!K55</f>
        <v>112500</v>
      </c>
      <c r="L7" s="178">
        <f>'4 Months MMP'!L55</f>
        <v>113750</v>
      </c>
      <c r="M7" s="178">
        <f>'4 Months MMP'!M55</f>
        <v>115000</v>
      </c>
      <c r="N7" s="178">
        <f>'4 Months MMP'!N55</f>
        <v>121666.66666666667</v>
      </c>
      <c r="O7" s="178">
        <f>'4 Months MMP'!O55</f>
        <v>123333.33333333333</v>
      </c>
      <c r="P7" s="178">
        <f>'4 Months MMP'!P55</f>
        <v>125000</v>
      </c>
      <c r="Q7" s="178">
        <f>'4 Months MMP'!Q55</f>
        <v>126666.66666666667</v>
      </c>
      <c r="R7" s="178">
        <f>'4 Months MMP'!R55</f>
        <v>133333.33333333331</v>
      </c>
      <c r="S7" s="178">
        <f>'4 Months MMP'!S55</f>
        <v>135000</v>
      </c>
      <c r="T7" s="178">
        <f>'4 Months MMP'!T55</f>
        <v>136666.66666666666</v>
      </c>
      <c r="U7" s="178">
        <f>'4 Months MMP'!U55</f>
        <v>138333.33333333334</v>
      </c>
      <c r="V7" s="178">
        <f>'4 Months MMP'!V55</f>
        <v>145000</v>
      </c>
      <c r="W7" s="178">
        <f>'4 Months MMP'!W55</f>
        <v>146666.66666666666</v>
      </c>
      <c r="X7" s="178">
        <f>'4 Months MMP'!X55</f>
        <v>148333.33333333334</v>
      </c>
      <c r="Y7" s="178">
        <f>'4 Months MMP'!Y55</f>
        <v>150000</v>
      </c>
      <c r="Z7" s="178">
        <f>'4 Months MMP'!Z55</f>
        <v>159750</v>
      </c>
      <c r="AA7" s="178">
        <f>'4 Months MMP'!AA55</f>
        <v>157833.33333333334</v>
      </c>
      <c r="AB7" s="178">
        <f>'4 Months MMP'!AB55</f>
        <v>155916.66666666669</v>
      </c>
      <c r="AC7" s="178">
        <f>'4 Months MMP'!AC55</f>
        <v>154000</v>
      </c>
      <c r="AD7" s="178">
        <f>'4 Months MMP'!AD55</f>
        <v>163750</v>
      </c>
      <c r="AE7" s="178">
        <f>'4 Months MMP'!AE55</f>
        <v>161833.33333333334</v>
      </c>
      <c r="AF7" s="178">
        <f>'4 Months MMP'!AF55</f>
        <v>159916.66666666669</v>
      </c>
      <c r="AG7" s="178">
        <f>'4 Months MMP'!AG55</f>
        <v>158000</v>
      </c>
      <c r="AH7" s="178">
        <f>'4 Months MMP'!AH55</f>
        <v>167750</v>
      </c>
      <c r="AI7" s="178">
        <f>'4 Months MMP'!AI55</f>
        <v>165833.33333333334</v>
      </c>
      <c r="AJ7" s="178">
        <f>'4 Months MMP'!AJ55</f>
        <v>163916.66666666666</v>
      </c>
      <c r="AK7" s="178">
        <f>'4 Months MMP'!AK55</f>
        <v>162000</v>
      </c>
    </row>
    <row r="8" spans="1:70" x14ac:dyDescent="0.25">
      <c r="A8" s="2" t="s">
        <v>45</v>
      </c>
      <c r="B8" s="178">
        <f>'6 Months MMP'!B61</f>
        <v>184583.33333333331</v>
      </c>
      <c r="C8" s="178">
        <f>'6 Months MMP'!C61</f>
        <v>169166.66666666666</v>
      </c>
      <c r="D8" s="178">
        <f>'6 Months MMP'!D61</f>
        <v>153750</v>
      </c>
      <c r="E8" s="178">
        <f>'6 Months MMP'!E61</f>
        <v>138333.33333333334</v>
      </c>
      <c r="F8" s="178">
        <f>'6 Months MMP'!F61</f>
        <v>122916.66666666667</v>
      </c>
      <c r="G8" s="178">
        <f>'6 Months MMP'!G61</f>
        <v>107500</v>
      </c>
      <c r="H8" s="178">
        <f>'6 Months MMP'!H61</f>
        <v>108750</v>
      </c>
      <c r="I8" s="178">
        <f>'6 Months MMP'!I61</f>
        <v>110000</v>
      </c>
      <c r="J8" s="178">
        <f>'6 Months MMP'!J61</f>
        <v>111250</v>
      </c>
      <c r="K8" s="178">
        <f>'6 Months MMP'!K61</f>
        <v>112500</v>
      </c>
      <c r="L8" s="178">
        <f>'6 Months MMP'!L61</f>
        <v>113750</v>
      </c>
      <c r="M8" s="178">
        <f>'6 Months MMP'!M61</f>
        <v>115000</v>
      </c>
      <c r="N8" s="178">
        <f>'6 Months MMP'!N61</f>
        <v>124166.66666666667</v>
      </c>
      <c r="O8" s="178">
        <f>'6 Months MMP'!O61</f>
        <v>125833.33333333333</v>
      </c>
      <c r="P8" s="178">
        <f>'6 Months MMP'!P61</f>
        <v>127500</v>
      </c>
      <c r="Q8" s="178">
        <f>'6 Months MMP'!Q61</f>
        <v>129166.66666666667</v>
      </c>
      <c r="R8" s="178">
        <f>'6 Months MMP'!R61</f>
        <v>130833.33333333333</v>
      </c>
      <c r="S8" s="178">
        <f>'6 Months MMP'!S61</f>
        <v>132500</v>
      </c>
      <c r="T8" s="178">
        <f>'6 Months MMP'!T61</f>
        <v>141666.66666666666</v>
      </c>
      <c r="U8" s="178">
        <f>'6 Months MMP'!U61</f>
        <v>143333.33333333334</v>
      </c>
      <c r="V8" s="178">
        <f>'6 Months MMP'!V61</f>
        <v>145000</v>
      </c>
      <c r="W8" s="178">
        <f>'6 Months MMP'!W61</f>
        <v>146666.66666666666</v>
      </c>
      <c r="X8" s="178">
        <f>'6 Months MMP'!X61</f>
        <v>148333.33333333334</v>
      </c>
      <c r="Y8" s="178">
        <f>'6 Months MMP'!Y61</f>
        <v>150000</v>
      </c>
      <c r="Z8" s="178">
        <f>'6 Months MMP'!Z61</f>
        <v>165583.33333333334</v>
      </c>
      <c r="AA8" s="178">
        <f>'6 Months MMP'!AA61</f>
        <v>163666.66666666666</v>
      </c>
      <c r="AB8" s="178">
        <f>'6 Months MMP'!AB61</f>
        <v>161750</v>
      </c>
      <c r="AC8" s="178">
        <f>'6 Months MMP'!AC61</f>
        <v>159833.33333333331</v>
      </c>
      <c r="AD8" s="178">
        <f>'6 Months MMP'!AD61</f>
        <v>157916.66666666666</v>
      </c>
      <c r="AE8" s="178">
        <f>'6 Months MMP'!AE61</f>
        <v>156000</v>
      </c>
      <c r="AF8" s="178">
        <f>'6 Months MMP'!AF61</f>
        <v>171583.33333333331</v>
      </c>
      <c r="AG8" s="178">
        <f>'6 Months MMP'!AG61</f>
        <v>169666.66666666666</v>
      </c>
      <c r="AH8" s="178">
        <f>'6 Months MMP'!AH61</f>
        <v>167750</v>
      </c>
      <c r="AI8" s="178">
        <f>'6 Months MMP'!AI61</f>
        <v>165833.33333333331</v>
      </c>
      <c r="AJ8" s="178">
        <f>'6 Months MMP'!AJ61</f>
        <v>163916.66666666666</v>
      </c>
      <c r="AK8" s="178">
        <f>'6 Months MMP'!AK61</f>
        <v>162000</v>
      </c>
    </row>
    <row r="9" spans="1:70" x14ac:dyDescent="0.25">
      <c r="A9" s="126" t="s">
        <v>28</v>
      </c>
      <c r="B9" s="179">
        <f t="shared" ref="B9:AK9" si="0">AVERAGE(B5:B8)</f>
        <v>170000</v>
      </c>
      <c r="C9" s="179">
        <f t="shared" si="0"/>
        <v>140000</v>
      </c>
      <c r="D9" s="179">
        <f t="shared" si="0"/>
        <v>122500</v>
      </c>
      <c r="E9" s="179">
        <f t="shared" si="0"/>
        <v>113333.33333333334</v>
      </c>
      <c r="F9" s="179">
        <f t="shared" si="0"/>
        <v>110416.66666666667</v>
      </c>
      <c r="G9" s="179">
        <f t="shared" si="0"/>
        <v>107500</v>
      </c>
      <c r="H9" s="179">
        <f t="shared" si="0"/>
        <v>108750</v>
      </c>
      <c r="I9" s="179">
        <f t="shared" si="0"/>
        <v>110000</v>
      </c>
      <c r="J9" s="179">
        <f t="shared" si="0"/>
        <v>111250</v>
      </c>
      <c r="K9" s="179">
        <f t="shared" si="0"/>
        <v>112500</v>
      </c>
      <c r="L9" s="179">
        <f t="shared" si="0"/>
        <v>113750</v>
      </c>
      <c r="M9" s="179">
        <f t="shared" si="0"/>
        <v>115000</v>
      </c>
      <c r="N9" s="179">
        <f t="shared" si="0"/>
        <v>121354.16666666667</v>
      </c>
      <c r="O9" s="179">
        <f t="shared" si="0"/>
        <v>123020.83333333333</v>
      </c>
      <c r="P9" s="179">
        <f t="shared" si="0"/>
        <v>125312.5</v>
      </c>
      <c r="Q9" s="179">
        <f t="shared" si="0"/>
        <v>127916.66666666667</v>
      </c>
      <c r="R9" s="179">
        <f t="shared" si="0"/>
        <v>131458.33333333334</v>
      </c>
      <c r="S9" s="179">
        <f t="shared" si="0"/>
        <v>133125</v>
      </c>
      <c r="T9" s="179">
        <f t="shared" si="0"/>
        <v>138229.16666666666</v>
      </c>
      <c r="U9" s="179">
        <f t="shared" si="0"/>
        <v>139895.83333333334</v>
      </c>
      <c r="V9" s="179">
        <f t="shared" si="0"/>
        <v>143437.5</v>
      </c>
      <c r="W9" s="179">
        <f t="shared" si="0"/>
        <v>146041.66666666666</v>
      </c>
      <c r="X9" s="179">
        <f t="shared" si="0"/>
        <v>148333.33333333334</v>
      </c>
      <c r="Y9" s="179">
        <f t="shared" si="0"/>
        <v>150000</v>
      </c>
      <c r="Z9" s="179">
        <f t="shared" si="0"/>
        <v>159020.83333333334</v>
      </c>
      <c r="AA9" s="179">
        <f t="shared" si="0"/>
        <v>157104.16666666666</v>
      </c>
      <c r="AB9" s="179">
        <f t="shared" si="0"/>
        <v>156645.83333333331</v>
      </c>
      <c r="AC9" s="179">
        <f t="shared" si="0"/>
        <v>156916.66666666669</v>
      </c>
      <c r="AD9" s="179">
        <f t="shared" si="0"/>
        <v>159375</v>
      </c>
      <c r="AE9" s="179">
        <f t="shared" si="0"/>
        <v>157458.33333333334</v>
      </c>
      <c r="AF9" s="179">
        <f t="shared" si="0"/>
        <v>163562.5</v>
      </c>
      <c r="AG9" s="179">
        <f t="shared" si="0"/>
        <v>161645.83333333331</v>
      </c>
      <c r="AH9" s="179">
        <f t="shared" si="0"/>
        <v>164104.16666666669</v>
      </c>
      <c r="AI9" s="179">
        <f t="shared" si="0"/>
        <v>164375</v>
      </c>
      <c r="AJ9" s="179">
        <f t="shared" si="0"/>
        <v>163916.66666666666</v>
      </c>
      <c r="AK9" s="179">
        <f t="shared" si="0"/>
        <v>162000</v>
      </c>
    </row>
    <row r="10" spans="1:70" x14ac:dyDescent="0.25">
      <c r="A10" s="30"/>
      <c r="B10" s="30"/>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row>
    <row r="11" spans="1:70" x14ac:dyDescent="0.25">
      <c r="A11" s="30"/>
      <c r="B11" s="30"/>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row>
    <row r="12" spans="1:70" x14ac:dyDescent="0.25">
      <c r="A12" s="30"/>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row>
    <row r="13" spans="1:70" x14ac:dyDescent="0.25">
      <c r="A13" s="30"/>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row>
    <row r="14" spans="1:70" x14ac:dyDescent="0.25">
      <c r="A14" s="30"/>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row>
    <row r="15" spans="1:70" x14ac:dyDescent="0.25">
      <c r="A15" s="30"/>
      <c r="B15" s="30"/>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row>
    <row r="16" spans="1:70" x14ac:dyDescent="0.25">
      <c r="A16" s="30"/>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row>
    <row r="17" spans="1:37" x14ac:dyDescent="0.25">
      <c r="A17" s="30"/>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row>
    <row r="18" spans="1:37" x14ac:dyDescent="0.25">
      <c r="A18" s="30"/>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row>
    <row r="19" spans="1:37" x14ac:dyDescent="0.25">
      <c r="A19" s="30"/>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row>
    <row r="20" spans="1:37" x14ac:dyDescent="0.25">
      <c r="A20" s="30"/>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row>
    <row r="21" spans="1:37" x14ac:dyDescent="0.25">
      <c r="A21" s="30"/>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row>
    <row r="22" spans="1:37" x14ac:dyDescent="0.25">
      <c r="A22" s="30"/>
      <c r="B22" s="30"/>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row>
    <row r="23" spans="1:37" x14ac:dyDescent="0.25">
      <c r="A23" s="30"/>
      <c r="B23" s="30"/>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row>
    <row r="24" spans="1:37" x14ac:dyDescent="0.25">
      <c r="A24" s="30"/>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row>
    <row r="25" spans="1:37" x14ac:dyDescent="0.25">
      <c r="A25" s="30"/>
      <c r="B25" s="3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row>
    <row r="26" spans="1:37" x14ac:dyDescent="0.25">
      <c r="A26" s="30"/>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row>
    <row r="27" spans="1:37" x14ac:dyDescent="0.25">
      <c r="A27" s="30"/>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row>
    <row r="28" spans="1:37" x14ac:dyDescent="0.25">
      <c r="A28" s="30"/>
      <c r="B28" s="30"/>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row>
    <row r="29" spans="1:37" x14ac:dyDescent="0.25">
      <c r="A29" s="30"/>
      <c r="B29" s="30"/>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row>
    <row r="30" spans="1:37" x14ac:dyDescent="0.25">
      <c r="A30" s="30"/>
      <c r="B30" s="30"/>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row>
    <row r="31" spans="1:37" x14ac:dyDescent="0.25">
      <c r="A31" s="30"/>
      <c r="B31" s="30"/>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row>
    <row r="32" spans="1:37" x14ac:dyDescent="0.25">
      <c r="A32" s="30"/>
      <c r="B32" s="30"/>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row>
    <row r="33" spans="1:37" x14ac:dyDescent="0.25">
      <c r="A33" s="30"/>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row>
    <row r="34" spans="1:37" x14ac:dyDescent="0.25">
      <c r="A34" s="30"/>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row>
    <row r="35" spans="1:37" x14ac:dyDescent="0.25">
      <c r="A35" s="30"/>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row>
    <row r="36" spans="1:37" x14ac:dyDescent="0.25">
      <c r="A36" s="30"/>
      <c r="B36" s="30"/>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row>
    <row r="37" spans="1:37" x14ac:dyDescent="0.25">
      <c r="A37" s="30"/>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row>
    <row r="38" spans="1:37" x14ac:dyDescent="0.25">
      <c r="A38" s="30"/>
      <c r="B38" s="30"/>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row>
    <row r="39" spans="1:37" x14ac:dyDescent="0.25">
      <c r="A39" s="30"/>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row>
    <row r="40" spans="1:37" x14ac:dyDescent="0.25">
      <c r="A40" s="30"/>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row>
    <row r="41" spans="1:37" x14ac:dyDescent="0.25">
      <c r="A41" s="30"/>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row>
    <row r="42" spans="1:37" x14ac:dyDescent="0.25">
      <c r="A42" s="30"/>
      <c r="B42" s="30"/>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row>
    <row r="43" spans="1:37" x14ac:dyDescent="0.25">
      <c r="A43" s="30"/>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row>
    <row r="44" spans="1:37" x14ac:dyDescent="0.25">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row>
    <row r="45" spans="1:37" x14ac:dyDescent="0.25">
      <c r="A45" s="30"/>
      <c r="B45" s="30"/>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row>
    <row r="46" spans="1:37" x14ac:dyDescent="0.25">
      <c r="A46" s="30"/>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row>
    <row r="47" spans="1:37" x14ac:dyDescent="0.25">
      <c r="A47" s="30"/>
      <c r="B47" s="30"/>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row>
    <row r="48" spans="1:37" x14ac:dyDescent="0.25">
      <c r="A48" s="30"/>
      <c r="B48" s="30"/>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row>
    <row r="49" spans="1:37" x14ac:dyDescent="0.25">
      <c r="A49" s="30"/>
      <c r="B49" s="30"/>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row>
    <row r="50" spans="1:37" x14ac:dyDescent="0.25">
      <c r="A50" s="30"/>
      <c r="B50" s="30"/>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row>
    <row r="51" spans="1:37" ht="26.25" x14ac:dyDescent="0.4">
      <c r="A51" s="133" t="s">
        <v>46</v>
      </c>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row>
    <row r="52" spans="1:37" x14ac:dyDescent="0.25">
      <c r="A52" s="218" t="s">
        <v>36</v>
      </c>
      <c r="B52" s="219"/>
      <c r="C52" s="219"/>
      <c r="D52" s="220"/>
    </row>
    <row r="53" spans="1:37" x14ac:dyDescent="0.25">
      <c r="A53" s="125"/>
      <c r="B53" s="125" t="s">
        <v>19</v>
      </c>
      <c r="C53" s="125" t="s">
        <v>20</v>
      </c>
      <c r="D53" s="125" t="s">
        <v>21</v>
      </c>
    </row>
    <row r="54" spans="1:37" x14ac:dyDescent="0.25">
      <c r="A54" s="2" t="s">
        <v>42</v>
      </c>
      <c r="B54" s="35">
        <f>'2 Months MMP'!R17</f>
        <v>1.4750000000000001</v>
      </c>
      <c r="C54" s="35">
        <f>'2 Months MMP'!R27</f>
        <v>3.2307692307692308</v>
      </c>
      <c r="D54" s="35">
        <f>'2 Months MMP'!R37</f>
        <v>2.8944233892799152</v>
      </c>
    </row>
    <row r="55" spans="1:37" x14ac:dyDescent="0.25">
      <c r="A55" s="2" t="s">
        <v>43</v>
      </c>
      <c r="B55" s="35">
        <f>'3 Months MMP'!R18</f>
        <v>1.9750000000000001</v>
      </c>
      <c r="C55" s="35">
        <f>'3 Months MMP'!R28</f>
        <v>3.1349480968858132</v>
      </c>
      <c r="D55" s="35">
        <f>'3 Months MMP'!R38</f>
        <v>2.7290116896918168</v>
      </c>
    </row>
    <row r="56" spans="1:37" x14ac:dyDescent="0.25">
      <c r="A56" s="2" t="s">
        <v>44</v>
      </c>
      <c r="B56" s="35">
        <f>'4 Months MMP'!R19</f>
        <v>2.4750000000000001</v>
      </c>
      <c r="C56" s="35">
        <f>'4 Months MMP'!R30</f>
        <v>3.0410958904109586</v>
      </c>
      <c r="D56" s="35">
        <f>'4 Months MMP'!R41</f>
        <v>2.5696400625978089</v>
      </c>
    </row>
    <row r="57" spans="1:37" x14ac:dyDescent="0.25">
      <c r="A57" s="2" t="s">
        <v>45</v>
      </c>
      <c r="B57" s="57">
        <f>'6 Months MMP'!R21</f>
        <v>3.4750000000000001</v>
      </c>
      <c r="C57" s="35">
        <f>'6 Months MMP'!R34</f>
        <v>2.8590604026845639</v>
      </c>
      <c r="D57" s="35">
        <f>'6 Months MMP'!R47</f>
        <v>2.2677403120281832</v>
      </c>
    </row>
  </sheetData>
  <sheetProtection password="B2A2" sheet="1" objects="1" scenarios="1"/>
  <mergeCells count="4">
    <mergeCell ref="B3:M3"/>
    <mergeCell ref="N3:Y3"/>
    <mergeCell ref="Z3:AK3"/>
    <mergeCell ref="A52:D5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Start- Inputs and Assumptions</vt:lpstr>
      <vt:lpstr>2 Months MMP</vt:lpstr>
      <vt:lpstr>3 Months MMP</vt:lpstr>
      <vt:lpstr>4 Months MMP</vt:lpstr>
      <vt:lpstr>6 Months MMP</vt:lpstr>
      <vt:lpstr>Totals</vt:lpstr>
    </vt:vector>
  </TitlesOfParts>
  <Company>USAID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Rosenfeld, Joshua E. (GH/OHA)</dc:creator>
  <cp:lastModifiedBy>Nelli Bazarova</cp:lastModifiedBy>
  <dcterms:created xsi:type="dcterms:W3CDTF">2016-03-28T16:34:50Z</dcterms:created>
  <dcterms:modified xsi:type="dcterms:W3CDTF">2016-12-23T12:59:32Z</dcterms:modified>
</cp:coreProperties>
</file>